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<sst xmlns="http://schemas.openxmlformats.org/spreadsheetml/2006/main" count="463" uniqueCount="396">
  <si>
    <t>Nombre</t>
  </si>
  <si>
    <t>Peso</t>
  </si>
  <si>
    <t>Edad</t>
  </si>
  <si>
    <t>A F</t>
  </si>
  <si>
    <t>M B</t>
  </si>
  <si>
    <t>Algo Activo. Ejercicio ligero 1-3 veces / semana</t>
  </si>
  <si>
    <t>Activo. Ejercicio moderado 3 a 5 veces / semana</t>
  </si>
  <si>
    <t>Muy Activo. Ejercicio intenso 6 a 7 veces / semana</t>
  </si>
  <si>
    <t>Extra Activo. Ejercicio muy intenso 6 a 7 veces / semana  o mañana y tarde y/o Trabajo físico.</t>
  </si>
  <si>
    <t>Para Perder Peso</t>
  </si>
  <si>
    <t>Para Ganar Peso</t>
  </si>
  <si>
    <t>Sedentario. Poco o Nada de ejercicio, trabajo de escritorio</t>
  </si>
  <si>
    <t>GED para Hombres (Harris-Benedict)</t>
  </si>
  <si>
    <t>GED para Mujeres (Harris-Benedict)</t>
  </si>
  <si>
    <t>G E D</t>
  </si>
  <si>
    <t>Estatura en cm.</t>
  </si>
  <si>
    <t>Estatura en cm</t>
  </si>
  <si>
    <t xml:space="preserve"> </t>
  </si>
  <si>
    <t>IMC = Peso en kg. / (altura en cm x altura en cm)</t>
  </si>
  <si>
    <t>Peso en Kg.</t>
  </si>
  <si>
    <t>altura en cm</t>
  </si>
  <si>
    <t>IMC</t>
  </si>
  <si>
    <t>IMC: Indice de Masa Corporal</t>
  </si>
  <si>
    <t xml:space="preserve">El Índice de Masa Corporal (I.M.C.) es una manera sencilla y universalmente acordada para determinar si una persona tiene un peso adecuado. </t>
  </si>
  <si>
    <t>I.M.C. = PESO / (ESTATURA)^2</t>
  </si>
  <si>
    <t>Divida su peso en kilogramos entre su estatura en metros elevada al cuadrado</t>
  </si>
  <si>
    <t>Ejemplo: si su peso es de 100 Kg. y su estatura 1.8 mt. el I.M.C será:</t>
  </si>
  <si>
    <t>Clasificación</t>
  </si>
  <si>
    <t>I.M.C. (Kg/m2)</t>
  </si>
  <si>
    <t>Riesgo</t>
  </si>
  <si>
    <t xml:space="preserve">Rango Normal </t>
  </si>
  <si>
    <t>18.5 - 24.9</t>
  </si>
  <si>
    <t xml:space="preserve">Promedio </t>
  </si>
  <si>
    <t>Sobrepeso</t>
  </si>
  <si>
    <t xml:space="preserve">25 - 29.9 </t>
  </si>
  <si>
    <t xml:space="preserve">Aumentado </t>
  </si>
  <si>
    <t xml:space="preserve">Obesidad grado I </t>
  </si>
  <si>
    <t>30 - 34.9</t>
  </si>
  <si>
    <t xml:space="preserve">Moderado </t>
  </si>
  <si>
    <t xml:space="preserve">Obesidad grado II </t>
  </si>
  <si>
    <t xml:space="preserve">35 - 39.9 </t>
  </si>
  <si>
    <t xml:space="preserve">Severo </t>
  </si>
  <si>
    <t xml:space="preserve">Obesidad grado III </t>
  </si>
  <si>
    <t xml:space="preserve">=/&gt;40 </t>
  </si>
  <si>
    <t xml:space="preserve">Muy severo </t>
  </si>
  <si>
    <t xml:space="preserve">Fuente: Organización Mundial de la Salud - O.M.S. 1998 </t>
  </si>
  <si>
    <t>Para el ejemplo anterior, el I.M.C. de 30.86 lo clasifica como Obesidad grado I con un Riesgo moderado para desarrollar otras enfermedades.</t>
  </si>
  <si>
    <t>MUJER</t>
  </si>
  <si>
    <t>Altura</t>
  </si>
  <si>
    <t>Contextura</t>
  </si>
  <si>
    <t>Chica</t>
  </si>
  <si>
    <t>Mediana</t>
  </si>
  <si>
    <t>Grande</t>
  </si>
  <si>
    <t>1,42</t>
  </si>
  <si>
    <t>41,0-44,0</t>
  </si>
  <si>
    <t>43,0-48,0</t>
  </si>
  <si>
    <t>47,0-53,0</t>
  </si>
  <si>
    <t>1,43</t>
  </si>
  <si>
    <t>42,3-45,3</t>
  </si>
  <si>
    <t>44,3-49,3</t>
  </si>
  <si>
    <t>48,3-55,3</t>
  </si>
  <si>
    <t>1,44</t>
  </si>
  <si>
    <t>42,0-45,0</t>
  </si>
  <si>
    <t>44,0-49,0</t>
  </si>
  <si>
    <t>48,0-55,0</t>
  </si>
  <si>
    <t>1,45</t>
  </si>
  <si>
    <t>1,46</t>
  </si>
  <si>
    <t>42,6-45,6</t>
  </si>
  <si>
    <t>44,6-49,6</t>
  </si>
  <si>
    <t>48,6-55,6</t>
  </si>
  <si>
    <t>1,47</t>
  </si>
  <si>
    <t>43,0-47,0</t>
  </si>
  <si>
    <t>45,0-51,0</t>
  </si>
  <si>
    <t>49,0-56,0</t>
  </si>
  <si>
    <t>1,48</t>
  </si>
  <si>
    <t>43,3-47,3</t>
  </si>
  <si>
    <t>45,3-51,3</t>
  </si>
  <si>
    <t>49,3-56,3</t>
  </si>
  <si>
    <t>1,49</t>
  </si>
  <si>
    <t>43,6-47,6</t>
  </si>
  <si>
    <t>45,6-51,6</t>
  </si>
  <si>
    <t>49,6-56,6</t>
  </si>
  <si>
    <t>1,50</t>
  </si>
  <si>
    <t>44,0-48,0</t>
  </si>
  <si>
    <t>50,0-58,0</t>
  </si>
  <si>
    <t>1,51</t>
  </si>
  <si>
    <t>45,0-48,5</t>
  </si>
  <si>
    <t>47,5-53,5</t>
  </si>
  <si>
    <t>51,0-58,5</t>
  </si>
  <si>
    <t>1,52</t>
  </si>
  <si>
    <t>46,0-49,0</t>
  </si>
  <si>
    <t>48,0-54,0</t>
  </si>
  <si>
    <t>52,0-59,0</t>
  </si>
  <si>
    <t>1,53</t>
  </si>
  <si>
    <t>46,3-49,3</t>
  </si>
  <si>
    <t>48,3-54,3</t>
  </si>
  <si>
    <t>52,3-59,3</t>
  </si>
  <si>
    <t>1,54</t>
  </si>
  <si>
    <t>46,7-49,7</t>
  </si>
  <si>
    <t>48,7-54,7</t>
  </si>
  <si>
    <t>52,7-60,7</t>
  </si>
  <si>
    <t>1,55</t>
  </si>
  <si>
    <t>47,0-51,0</t>
  </si>
  <si>
    <t>49,0-55,0</t>
  </si>
  <si>
    <t>53,0-60,0</t>
  </si>
  <si>
    <t>1,56</t>
  </si>
  <si>
    <t>47,5-52,0</t>
  </si>
  <si>
    <t>50,0-57,5</t>
  </si>
  <si>
    <t>53,5-63,0</t>
  </si>
  <si>
    <t>1,57</t>
  </si>
  <si>
    <t>48,0-53,0</t>
  </si>
  <si>
    <t>51,0-57,0</t>
  </si>
  <si>
    <t>54,0-62,0</t>
  </si>
  <si>
    <t>1,58</t>
  </si>
  <si>
    <t>48,7-53,3</t>
  </si>
  <si>
    <t>51,7-58,3</t>
  </si>
  <si>
    <t>54,7-62,7</t>
  </si>
  <si>
    <t>1,59</t>
  </si>
  <si>
    <t>49,4-53,7</t>
  </si>
  <si>
    <t>52,4-58,7</t>
  </si>
  <si>
    <t>55,3-63,4</t>
  </si>
  <si>
    <t>1,60</t>
  </si>
  <si>
    <t>50,0-54,0</t>
  </si>
  <si>
    <t>53,0-58,0</t>
  </si>
  <si>
    <t>56,0-64,0</t>
  </si>
  <si>
    <t>1,61</t>
  </si>
  <si>
    <t>50,5-54,5</t>
  </si>
  <si>
    <t>53,5-59,7</t>
  </si>
  <si>
    <t>57,0-65,0</t>
  </si>
  <si>
    <t>1,62</t>
  </si>
  <si>
    <t>51,0-55,0</t>
  </si>
  <si>
    <t>54,061,0</t>
  </si>
  <si>
    <t>58,0-66,0</t>
  </si>
  <si>
    <t>1,63</t>
  </si>
  <si>
    <t>51,7-55,7</t>
  </si>
  <si>
    <t>54,7-61,7</t>
  </si>
  <si>
    <t>58,7-66,7</t>
  </si>
  <si>
    <t>1,64</t>
  </si>
  <si>
    <t>52,4-56,4</t>
  </si>
  <si>
    <t>55,4-62,4</t>
  </si>
  <si>
    <t>59,4-67,4</t>
  </si>
  <si>
    <t>1,65</t>
  </si>
  <si>
    <t>53,0-57,0</t>
  </si>
  <si>
    <t>56,0-63,0</t>
  </si>
  <si>
    <t>60,0-68,0</t>
  </si>
  <si>
    <t>1,66</t>
  </si>
  <si>
    <t>54,0-60,5</t>
  </si>
  <si>
    <t>56,5-64,5</t>
  </si>
  <si>
    <t>61,0-68,5</t>
  </si>
  <si>
    <t>1,67</t>
  </si>
  <si>
    <t>55,0-60,0</t>
  </si>
  <si>
    <t>57,0-64,0</t>
  </si>
  <si>
    <t>62,0-69,0</t>
  </si>
  <si>
    <t>1,68</t>
  </si>
  <si>
    <t>55,7-60,3</t>
  </si>
  <si>
    <t>57,7-64,7</t>
  </si>
  <si>
    <t>62,3-69,7</t>
  </si>
  <si>
    <t>1,69</t>
  </si>
  <si>
    <t>56,4-60,7</t>
  </si>
  <si>
    <t>58,3-65,3</t>
  </si>
  <si>
    <t>62,7-70,3</t>
  </si>
  <si>
    <t>1,70</t>
  </si>
  <si>
    <t>57,0-61,0</t>
  </si>
  <si>
    <t>59,0-66,0</t>
  </si>
  <si>
    <t>63,0-71,0</t>
  </si>
  <si>
    <t>1,71</t>
  </si>
  <si>
    <t>57,5-62,0</t>
  </si>
  <si>
    <t>60,0-67,0</t>
  </si>
  <si>
    <t>64,0-72,0</t>
  </si>
  <si>
    <t>1,72</t>
  </si>
  <si>
    <t>58,0-63,0</t>
  </si>
  <si>
    <t>61,0-68,0</t>
  </si>
  <si>
    <t>65,0-73,0</t>
  </si>
  <si>
    <t>1,73</t>
  </si>
  <si>
    <t>58,7-63,7</t>
  </si>
  <si>
    <t>61,7-68,7</t>
  </si>
  <si>
    <t>65,7-74,0</t>
  </si>
  <si>
    <t>1,74</t>
  </si>
  <si>
    <t>59,3-64,3</t>
  </si>
  <si>
    <t>62,3-69,3</t>
  </si>
  <si>
    <t>66,3-75,0</t>
  </si>
  <si>
    <t>1,75</t>
  </si>
  <si>
    <t>60,0-65,0</t>
  </si>
  <si>
    <t>63,0-70,0</t>
  </si>
  <si>
    <t>67,0-76,0</t>
  </si>
  <si>
    <t>1,76</t>
  </si>
  <si>
    <t>61,0-66,0</t>
  </si>
  <si>
    <t>64,0-71,0</t>
  </si>
  <si>
    <t>68,5-77,0</t>
  </si>
  <si>
    <t>1,77</t>
  </si>
  <si>
    <t>62,0-67,0</t>
  </si>
  <si>
    <t>65,0-72,0</t>
  </si>
  <si>
    <t>70,0-78,0</t>
  </si>
  <si>
    <t>HOMBRE</t>
  </si>
  <si>
    <t>50,3-54,3</t>
  </si>
  <si>
    <t>54,3-60,3</t>
  </si>
  <si>
    <t>58,3-63,3</t>
  </si>
  <si>
    <t>52,0-55,0</t>
  </si>
  <si>
    <t>54,0-60,0</t>
  </si>
  <si>
    <t>58,0-65,0</t>
  </si>
  <si>
    <t>52,3-55,3</t>
  </si>
  <si>
    <t>52,6-55,6</t>
  </si>
  <si>
    <t>54,6-60,6</t>
  </si>
  <si>
    <t>58,6-65,6</t>
  </si>
  <si>
    <t>53,0-56,0</t>
  </si>
  <si>
    <t>56,0-61,0</t>
  </si>
  <si>
    <t>53,5-56,5</t>
  </si>
  <si>
    <t>56,5-61,5</t>
  </si>
  <si>
    <t>59,5-66,5</t>
  </si>
  <si>
    <t>57,0-62,0</t>
  </si>
  <si>
    <t>57,3-62,3</t>
  </si>
  <si>
    <t>61,3-68,3</t>
  </si>
  <si>
    <t>57,3-62,6</t>
  </si>
  <si>
    <t>61,6-68,6</t>
  </si>
  <si>
    <t>56,0-60,0</t>
  </si>
  <si>
    <t>58,0-64,0</t>
  </si>
  <si>
    <t>62,0-70,0</t>
  </si>
  <si>
    <t>56,5-60,5</t>
  </si>
  <si>
    <t>59,0-65,0</t>
  </si>
  <si>
    <t>60,0-66,0</t>
  </si>
  <si>
    <t>57,7-61,7</t>
  </si>
  <si>
    <t>60,7-66,7</t>
  </si>
  <si>
    <t>64,7-72,7</t>
  </si>
  <si>
    <t>58,4-62,4</t>
  </si>
  <si>
    <t>61,4-67,4</t>
  </si>
  <si>
    <t>65,4-73,4</t>
  </si>
  <si>
    <t>59,0-63,0</t>
  </si>
  <si>
    <t>62,0-68,0</t>
  </si>
  <si>
    <t>66,0-74,0</t>
  </si>
  <si>
    <t>60,0-64,0</t>
  </si>
  <si>
    <t>63,0-69,0</t>
  </si>
  <si>
    <t>67,0-75,0</t>
  </si>
  <si>
    <t>61,0-65,0</t>
  </si>
  <si>
    <t>64,0-70,0</t>
  </si>
  <si>
    <t>68,0-76,0</t>
  </si>
  <si>
    <t>61,7-65,7</t>
  </si>
  <si>
    <t>64,3-70,7</t>
  </si>
  <si>
    <t>68,3-76,7</t>
  </si>
  <si>
    <t>62,4-66,3</t>
  </si>
  <si>
    <t>64,7-71,3</t>
  </si>
  <si>
    <t>68,7-77,4</t>
  </si>
  <si>
    <t>63,0-67,0</t>
  </si>
  <si>
    <t>65,072,0</t>
  </si>
  <si>
    <t>69,0-78,0</t>
  </si>
  <si>
    <t>63,5-68,0</t>
  </si>
  <si>
    <t>65,7-73,0</t>
  </si>
  <si>
    <t>70,0-79,0</t>
  </si>
  <si>
    <t>64,0-69,0</t>
  </si>
  <si>
    <t>67,0-74,0</t>
  </si>
  <si>
    <t>71,0-80,0</t>
  </si>
  <si>
    <t>1,78</t>
  </si>
  <si>
    <t>64,7-69,7</t>
  </si>
  <si>
    <t>67,7-74,7</t>
  </si>
  <si>
    <t>71,7-81,0</t>
  </si>
  <si>
    <t>1,79</t>
  </si>
  <si>
    <t>65,4-70,4</t>
  </si>
  <si>
    <t>68,4-75,4</t>
  </si>
  <si>
    <t>72,4-82,0</t>
  </si>
  <si>
    <t>1,80</t>
  </si>
  <si>
    <t>66,0-71,0</t>
  </si>
  <si>
    <t>69,0-76,0</t>
  </si>
  <si>
    <t>73,0-83,0</t>
  </si>
  <si>
    <t>1,81</t>
  </si>
  <si>
    <t>67,0-72,0</t>
  </si>
  <si>
    <t>70,0-77,0</t>
  </si>
  <si>
    <t>75,0-84,0</t>
  </si>
  <si>
    <t>1,82</t>
  </si>
  <si>
    <t>68,0-73,0</t>
  </si>
  <si>
    <t>71,078,0</t>
  </si>
  <si>
    <t>77,0-85,0</t>
  </si>
  <si>
    <t>1,83</t>
  </si>
  <si>
    <t>68,7-73,7</t>
  </si>
  <si>
    <t>71,7-78,7</t>
  </si>
  <si>
    <t>77,3-85,7</t>
  </si>
  <si>
    <t>1,84</t>
  </si>
  <si>
    <t>69,4-74,4</t>
  </si>
  <si>
    <t>72,4-79,4</t>
  </si>
  <si>
    <t>77,7-86,4</t>
  </si>
  <si>
    <t>1,85</t>
  </si>
  <si>
    <t>70,0-75,0</t>
  </si>
  <si>
    <t>73,0-81,0</t>
  </si>
  <si>
    <t>78,0-87,0</t>
  </si>
  <si>
    <t>1,86</t>
  </si>
  <si>
    <t>71,0-76,0</t>
  </si>
  <si>
    <t>74,0-82,0</t>
  </si>
  <si>
    <t>79,0-88,0</t>
  </si>
  <si>
    <t>1,87</t>
  </si>
  <si>
    <t>72,0-77,0</t>
  </si>
  <si>
    <t>75,0-83,0</t>
  </si>
  <si>
    <t>80,0-89,0</t>
  </si>
  <si>
    <t>1,88</t>
  </si>
  <si>
    <t>72,3-77,3</t>
  </si>
  <si>
    <t>75,7-83,7</t>
  </si>
  <si>
    <t>80,7-90,0</t>
  </si>
  <si>
    <t>1,89</t>
  </si>
  <si>
    <t>72,7-77,7</t>
  </si>
  <si>
    <t>76,4-84,4</t>
  </si>
  <si>
    <t>81,4-91,0</t>
  </si>
  <si>
    <t>1,90</t>
  </si>
  <si>
    <t>73,0-78,0</t>
  </si>
  <si>
    <t>82,0-92,0</t>
  </si>
  <si>
    <r>
      <t>Para mujeres:</t>
    </r>
    <r>
      <rPr>
        <sz val="11"/>
        <color indexed="63"/>
        <rFont val="Arial"/>
        <family val="2"/>
      </rPr>
      <t xml:space="preserve"> 655.1 + (9.56 x peso en kilogramos) + (1.85 x altura en centímetros) - (4.68 x la edad en años)</t>
    </r>
  </si>
  <si>
    <r>
      <t>Para hombres:</t>
    </r>
    <r>
      <rPr>
        <sz val="11"/>
        <color indexed="63"/>
        <rFont val="Arial"/>
        <family val="2"/>
      </rPr>
      <t xml:space="preserve"> 66.47 + (13.75 x peso en kilogramos) + (5 x altura en centímetros) - (6.76 x la edad en años).</t>
    </r>
  </si>
  <si>
    <t>TODOS LOS GASTOS CALORICOS SON ESTIMADOS</t>
  </si>
  <si>
    <r>
      <t xml:space="preserve">Aeróbicos acuáticos: </t>
    </r>
    <r>
      <rPr>
        <sz val="10"/>
        <rFont val="Arial"/>
        <family val="0"/>
      </rPr>
      <t>0,031 x (su peso x 2,2) X total de minutos de práctica = calorías aproximadas quemadas</t>
    </r>
  </si>
  <si>
    <t>Baile aeróbico</t>
  </si>
  <si>
    <t>Práctica moderada: 0,046 x (su peso x 2,2) X total de minutos de práctica = calorías aproximadas quemadas</t>
  </si>
  <si>
    <t>Baile de salón</t>
  </si>
  <si>
    <t>Práctica moderada: 0,034 x (su peso x 2,2) X total de minutos de práctica = calorías aproximadas quemadas</t>
  </si>
  <si>
    <t>Práctica vigorosa:  0,049 x (su peso x 2,2) X total de minutos de práctica = calorías aproximadas quemadas</t>
  </si>
  <si>
    <t>Baile en discoteca</t>
  </si>
  <si>
    <t>Ballet</t>
  </si>
  <si>
    <t>0,058 x (su peso x 2,2) X total de minutos de práctica = calorías aproximadas quemadas</t>
  </si>
  <si>
    <t>Básquetbol</t>
  </si>
  <si>
    <t>Práctica moderada: 0,045 x (su peso x 2,2) X total de minutos de práctica = calorías aproximadas quemadas</t>
  </si>
  <si>
    <t>Práctica vigorosa: 0,071 x (su peso x 2,2) X total de minutos de práctica = calorías aproximadas quemadas</t>
  </si>
  <si>
    <r>
      <t>Béisbol/sóftbol</t>
    </r>
    <r>
      <rPr>
        <i/>
        <sz val="10"/>
        <rFont val="Arial"/>
        <family val="0"/>
      </rPr>
      <t xml:space="preserve"> (Gasto calórico estimado para un pitcher o un catcher)</t>
    </r>
  </si>
  <si>
    <t>0,039  x (su peso x 2,2) X total de minutos de práctica = calorías aproximadas quemadas</t>
  </si>
  <si>
    <t>Bicicleta</t>
  </si>
  <si>
    <t>Velocidad baja (16 km por hora): 0,049 x (su peso x 2,2) X total de minutos de práctica = calorías aproximadas quemadas</t>
  </si>
  <si>
    <t>Velocidad moderada (20 km por hora):  0,071 x (su peso x 2,2) X total de minutos de práctica = calorías aproximadas quemadas</t>
  </si>
  <si>
    <t>Boxeo</t>
  </si>
  <si>
    <t>Práctica moderada: 0,052 x (su peso x 2,2) X total de minutos de práctica = calorías aproximadas quemadas</t>
  </si>
  <si>
    <t>Práctica vigorosa:  0,078 x (su peso x 2,2) X total de minutos de práctica = calorías aproximadas quemadas</t>
  </si>
  <si>
    <t>Caminata</t>
  </si>
  <si>
    <t>Práctica moderada (5 km por hora): 0,029 x (su peso x 2,2) X total de minutos de práctica = calorías aproximadas quemadas</t>
  </si>
  <si>
    <t>Práctica vigorosa (7 km por hora): 0,048 x (su peso x 2,2) X total de minutos de práctica = calorías aproximadas quemadas</t>
  </si>
  <si>
    <t>Carrera/Jogging</t>
  </si>
  <si>
    <t>Trote lento (8 km por hora): 0,06 x (su peso x 2,2) X total de minutos de práctica = calorías aproximadas quemadas</t>
  </si>
  <si>
    <t>Trote rápido (11 km por hora):  0,092 x (su peso x 2,2) X total de minutos de práctica = calorías aproximadas quemadas</t>
  </si>
  <si>
    <t>Carrera lenta (13 km por hora): 0,104 x (su peso x 2,2) X total de minutos de práctica = calorías aproximadas quemadas</t>
  </si>
  <si>
    <t>Carrera rápida (16 km por hora):  0,129 x (su peso x 2,2) X total de minutos de práctica = calorías aproximadas quemadas</t>
  </si>
  <si>
    <t>Cheerleading y actividades similares</t>
  </si>
  <si>
    <t>Práctica moderada: 0,033 x (su peso x 2,2) X total de minutos de práctica = calorías aproximadas quemadas</t>
  </si>
  <si>
    <t>Esquí</t>
  </si>
  <si>
    <t>Continuo, experiencia intermedia: 0,039 x (su peso x 2,2) X total de minutos de práctica = calorías aproximadas quemadas</t>
  </si>
  <si>
    <t>Experto: 0,078 x (su peso x 2,2) X total de minutos de práctica = calorías aproximadas quemadas</t>
  </si>
  <si>
    <t>Fútbol</t>
  </si>
  <si>
    <t>Práctica vigorosa:  0,097 x (su peso x 2,2) X total de minutos de práctica = calorías aproximadas quemadas</t>
  </si>
  <si>
    <t>Fútbol americano</t>
  </si>
  <si>
    <t>Práctica moderada: 0,049 x (su peso x 2,2) X total de minutos de práctica = calorías aproximadas quemadas</t>
  </si>
  <si>
    <t>Golf</t>
  </si>
  <si>
    <t>0,045 x (su peso x 2,2) X total de minutos de práctica = calorías aproximadas quemadas</t>
  </si>
  <si>
    <t>Hándbol</t>
  </si>
  <si>
    <t>Hóckey sobre césped o sobre hielo</t>
  </si>
  <si>
    <t>Judo/Karate</t>
  </si>
  <si>
    <t>Práctica vigorosa:  0,09 x (su peso x 2,2) X total de minutos de práctica = calorías aproximadas quemadas</t>
  </si>
  <si>
    <t>Natación</t>
  </si>
  <si>
    <t>Práctica moderada (18 m por minuto): 0,032 x (su peso x 2,2) X total de minutos de práctica = calorías aproximadas quemadas</t>
  </si>
  <si>
    <t>Práctica vigorosa (50 metros por minuto):  0,088 x (su peso x 2,2) X total de minutos de práctica = calorías aproximadas quemadas</t>
  </si>
  <si>
    <t>Ráquetbol</t>
  </si>
  <si>
    <t>Principiantes, singles: 0,032 x (su peso x 2,2) X total de minutos de práctica = calorías aproximadas quemadas</t>
  </si>
  <si>
    <t>Expertos, singles:  0,055 x (su peso x 2,2) X total de minutos de práctica = calorías aproximadas quemadas</t>
  </si>
  <si>
    <t>Expertos, dobles:  0,042 x (su peso x 2,2) X total de minutos de práctica = calorías aproximadas quemadas</t>
  </si>
  <si>
    <r>
      <t>Patinaje</t>
    </r>
    <r>
      <rPr>
        <sz val="10"/>
        <rFont val="Arial"/>
        <family val="0"/>
      </rPr>
      <t xml:space="preserve"> (sobre hielo o con ruedas)</t>
    </r>
  </si>
  <si>
    <t>Principiante: 0,032 x (su peso x 2,2) X total de minutos de práctica = calorías aproximadas quemadas</t>
  </si>
  <si>
    <t>Práctica vigorosa: 0,065 x (su peso x 2,2) X total de minutos de práctica = calorías aproximadas quemadas</t>
  </si>
  <si>
    <r>
      <t xml:space="preserve">Pilates: </t>
    </r>
    <r>
      <rPr>
        <sz val="10"/>
        <rFont val="Arial"/>
        <family val="0"/>
      </rPr>
      <t>0,023 x (su peso x 2,2) X total de minutos de práctica = calorías aproximadas quemadas</t>
    </r>
  </si>
  <si>
    <t>Ping-pong (tenis de mesa)</t>
  </si>
  <si>
    <t>Jugador con experiencia: 0,045 x (su peso x 2,2) X total de minutos de práctica = calorías aproximadas quemadas</t>
  </si>
  <si>
    <t>Remo</t>
  </si>
  <si>
    <t>Práctica moderada: 0,032 x (su peso x 2,2) X total de minutos de práctica = calorías aproximadas quemadas</t>
  </si>
  <si>
    <t>Rugby</t>
  </si>
  <si>
    <r>
      <t xml:space="preserve">Salsa: </t>
    </r>
    <r>
      <rPr>
        <sz val="10"/>
        <rFont val="Arial"/>
        <family val="0"/>
      </rPr>
      <t>0,043 x (su peso x 2,2) X total de minutos de práctica = calorías aproximadas quemadas</t>
    </r>
  </si>
  <si>
    <t>Skateboarding</t>
  </si>
  <si>
    <t>Moderado a vigoroso: 0,049  x (su peso x 2,2) X total de minutos de práctica = calorías aproximadas quemadas</t>
  </si>
  <si>
    <t>Spinning</t>
  </si>
  <si>
    <t>Intensidad leve a moderada: 0,023 x (su peso x 2,2) X total de minutos de práctica = calorías aproximadas quemadas</t>
  </si>
  <si>
    <r>
      <t xml:space="preserve">Stepping en escalones: </t>
    </r>
    <r>
      <rPr>
        <sz val="10"/>
        <rFont val="Arial"/>
        <family val="0"/>
      </rPr>
      <t>0,071 x (su peso x 2,2) X total de minutos de práctica = calorías aproximadas quemadas</t>
    </r>
  </si>
  <si>
    <t>Surfing</t>
  </si>
  <si>
    <t>Incluyendo el nado: 0,078 x (su peso x 2,2) X total de minutos de práctica = calorías aproximadas quemadas</t>
  </si>
  <si>
    <r>
      <t>Tai Chi Chuan:</t>
    </r>
    <r>
      <rPr>
        <sz val="10"/>
        <rFont val="Arial"/>
        <family val="0"/>
      </rPr>
      <t xml:space="preserve"> 0,031 x (su peso x 2,2) X total de minutos de práctica = calorías aproximadas quemadas</t>
    </r>
  </si>
  <si>
    <t>Tenis</t>
  </si>
  <si>
    <t>Con experiencia, singles:  0,071 x (su peso x 2,2) X total de minutos de práctica = calorías aproximadas quemadas</t>
  </si>
  <si>
    <t>Con experiencia, dobles: 0,049 x (su peso x 2,2) X total de minutos de práctica = calorías aproximadas quemadas</t>
  </si>
  <si>
    <t>Vóleibol</t>
  </si>
  <si>
    <t>Competitivo: 0,065 x (su peso x 2,2) X total de minutos de práctica = calorías aproximadas quemadas</t>
  </si>
  <si>
    <r>
      <t>Yoga:</t>
    </r>
    <r>
      <rPr>
        <sz val="10"/>
        <rFont val="Arial"/>
        <family val="0"/>
      </rPr>
      <t xml:space="preserve"> 0,019 x (su peso x 2,2) X total de minutos de práctica = calorías aproximadas quemadas</t>
    </r>
  </si>
  <si>
    <t>PROPORCIÓN CINTURA CADERA</t>
  </si>
  <si>
    <t>Divida la medida de su cintura por la medida de sus caderas. La cifra resultante es la proporción cintura-cadera. Una proporción que es mayor que 1,0 para un hombre o mayor que 0,8 para una mujer muestra que su abdomen es obeso. Nota: La palabra "obeso" significa estar muy pasado de peso.</t>
  </si>
  <si>
    <t>Cintura</t>
  </si>
  <si>
    <t>cadera</t>
  </si>
  <si>
    <t>proporción</t>
  </si>
  <si>
    <t xml:space="preserve">Mujer </t>
  </si>
  <si>
    <t>menor a .80</t>
  </si>
  <si>
    <t>Hombre</t>
  </si>
  <si>
    <t>Menor 1.0</t>
  </si>
  <si>
    <t>MINUTOS</t>
  </si>
  <si>
    <t>PESO KG</t>
  </si>
  <si>
    <t>INDICE DE MASA CORPORAL</t>
  </si>
  <si>
    <t>I.M.C. = 100 / (1.8)^2 = 100 / 3.24 = 30.86</t>
  </si>
  <si>
    <t>No es muy exacto, es solamente una referencia, contra más referencias usen, mejor será el dictamen final</t>
  </si>
  <si>
    <t>GASTO CALÓRICO ESTIMADO</t>
  </si>
  <si>
    <r>
      <t>GED</t>
    </r>
    <r>
      <rPr>
        <sz val="8"/>
        <rFont val="Arial"/>
        <family val="2"/>
      </rPr>
      <t>(GASTO ENERGÉTICO DIARIO)</t>
    </r>
  </si>
  <si>
    <r>
      <t>M B</t>
    </r>
    <r>
      <rPr>
        <sz val="9"/>
        <rFont val="Arial"/>
        <family val="2"/>
      </rPr>
      <t>(METABOLISMO BASAL)</t>
    </r>
  </si>
  <si>
    <t>af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</si>
</sst>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5"/>
      <color indexed="18"/>
      <name val="Times New Roman"/>
      <family val="1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Arial"/>
      <family val="0"/>
    </font>
    <font>
      <i/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8"/>
      <name val="Verdana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22" borderId="10" xfId="0" applyFont="1" applyFill="1" applyBorder="1" applyAlignment="1">
      <alignment horizontal="right"/>
    </xf>
    <xf numFmtId="0" fontId="2" fillId="2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0" fillId="0" borderId="0" xfId="0" applyFont="1" applyAlignment="1">
      <alignment horizontal="left" indent="1"/>
    </xf>
    <xf numFmtId="0" fontId="22" fillId="24" borderId="11" xfId="0" applyFont="1" applyFill="1" applyBorder="1" applyAlignment="1">
      <alignment horizontal="center" wrapText="1"/>
    </xf>
    <xf numFmtId="0" fontId="23" fillId="25" borderId="11" xfId="0" applyFont="1" applyFill="1" applyBorder="1" applyAlignment="1">
      <alignment wrapText="1"/>
    </xf>
    <xf numFmtId="0" fontId="23" fillId="25" borderId="11" xfId="0" applyFont="1" applyFill="1" applyBorder="1" applyAlignment="1">
      <alignment horizontal="center" wrapText="1"/>
    </xf>
    <xf numFmtId="0" fontId="26" fillId="4" borderId="0" xfId="0" applyFont="1" applyFill="1" applyAlignment="1">
      <alignment horizontal="center" wrapText="1"/>
    </xf>
    <xf numFmtId="0" fontId="26" fillId="25" borderId="0" xfId="0" applyFont="1" applyFill="1" applyAlignment="1">
      <alignment wrapText="1"/>
    </xf>
    <xf numFmtId="0" fontId="26" fillId="22" borderId="12" xfId="0" applyFon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26" fillId="4" borderId="13" xfId="0" applyFont="1" applyFill="1" applyBorder="1" applyAlignment="1">
      <alignment horizontal="center" wrapText="1"/>
    </xf>
    <xf numFmtId="0" fontId="26" fillId="25" borderId="12" xfId="0" applyFont="1" applyFill="1" applyBorder="1" applyAlignment="1">
      <alignment wrapText="1"/>
    </xf>
    <xf numFmtId="0" fontId="26" fillId="25" borderId="13" xfId="0" applyFont="1" applyFill="1" applyBorder="1" applyAlignment="1">
      <alignment wrapText="1"/>
    </xf>
    <xf numFmtId="0" fontId="26" fillId="25" borderId="14" xfId="0" applyFont="1" applyFill="1" applyBorder="1" applyAlignment="1">
      <alignment wrapText="1"/>
    </xf>
    <xf numFmtId="0" fontId="26" fillId="25" borderId="15" xfId="0" applyFont="1" applyFill="1" applyBorder="1" applyAlignment="1">
      <alignment wrapText="1"/>
    </xf>
    <xf numFmtId="0" fontId="26" fillId="25" borderId="16" xfId="0" applyFont="1" applyFill="1" applyBorder="1" applyAlignment="1">
      <alignment wrapText="1"/>
    </xf>
    <xf numFmtId="0" fontId="26" fillId="4" borderId="0" xfId="0" applyFont="1" applyFill="1" applyAlignment="1">
      <alignment wrapText="1"/>
    </xf>
    <xf numFmtId="0" fontId="26" fillId="4" borderId="13" xfId="0" applyFont="1" applyFill="1" applyBorder="1" applyAlignment="1">
      <alignment wrapText="1"/>
    </xf>
    <xf numFmtId="0" fontId="3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18" xfId="0" applyFont="1" applyBorder="1" applyAlignment="1">
      <alignment horizontal="left"/>
    </xf>
    <xf numFmtId="0" fontId="34" fillId="0" borderId="0" xfId="0" applyFont="1" applyAlignment="1">
      <alignment horizontal="left" indent="2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1" fillId="0" borderId="20" xfId="0" applyFont="1" applyBorder="1" applyAlignment="1">
      <alignment wrapText="1"/>
    </xf>
    <xf numFmtId="0" fontId="0" fillId="26" borderId="0" xfId="0" applyFill="1" applyAlignment="1">
      <alignment/>
    </xf>
    <xf numFmtId="0" fontId="21" fillId="11" borderId="0" xfId="0" applyFont="1" applyFill="1" applyAlignment="1">
      <alignment/>
    </xf>
    <xf numFmtId="0" fontId="0" fillId="11" borderId="0" xfId="0" applyFill="1" applyAlignment="1">
      <alignment/>
    </xf>
    <xf numFmtId="2" fontId="0" fillId="26" borderId="0" xfId="0" applyNumberFormat="1" applyFill="1" applyAlignment="1">
      <alignment/>
    </xf>
    <xf numFmtId="0" fontId="21" fillId="8" borderId="20" xfId="0" applyFont="1" applyFill="1" applyBorder="1" applyAlignment="1">
      <alignment horizontal="right" wrapText="1"/>
    </xf>
    <xf numFmtId="0" fontId="21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27" borderId="0" xfId="0" applyFill="1" applyAlignment="1">
      <alignment/>
    </xf>
    <xf numFmtId="2" fontId="0" fillId="27" borderId="0" xfId="0" applyNumberFormat="1" applyFill="1" applyAlignment="1">
      <alignment/>
    </xf>
    <xf numFmtId="0" fontId="28" fillId="17" borderId="23" xfId="0" applyFont="1" applyFill="1" applyBorder="1" applyAlignment="1">
      <alignment horizontal="center" wrapText="1"/>
    </xf>
    <xf numFmtId="0" fontId="28" fillId="17" borderId="24" xfId="0" applyFont="1" applyFill="1" applyBorder="1" applyAlignment="1">
      <alignment horizontal="center" wrapText="1"/>
    </xf>
    <xf numFmtId="0" fontId="28" fillId="17" borderId="25" xfId="0" applyFont="1" applyFill="1" applyBorder="1" applyAlignment="1">
      <alignment horizontal="center" wrapText="1"/>
    </xf>
    <xf numFmtId="0" fontId="26" fillId="22" borderId="0" xfId="0" applyFont="1" applyFill="1" applyAlignment="1">
      <alignment horizontal="center" wrapText="1"/>
    </xf>
    <xf numFmtId="0" fontId="26" fillId="22" borderId="13" xfId="0" applyFont="1" applyFill="1" applyBorder="1" applyAlignment="1">
      <alignment horizontal="center" wrapText="1"/>
    </xf>
    <xf numFmtId="0" fontId="0" fillId="25" borderId="12" xfId="0" applyFill="1" applyBorder="1" applyAlignment="1">
      <alignment wrapText="1"/>
    </xf>
    <xf numFmtId="0" fontId="0" fillId="25" borderId="0" xfId="0" applyFill="1" applyBorder="1" applyAlignment="1">
      <alignment wrapText="1"/>
    </xf>
    <xf numFmtId="0" fontId="0" fillId="25" borderId="13" xfId="0" applyFill="1" applyBorder="1" applyAlignment="1">
      <alignment wrapText="1"/>
    </xf>
    <xf numFmtId="0" fontId="23" fillId="25" borderId="14" xfId="0" applyFont="1" applyFill="1" applyBorder="1" applyAlignment="1">
      <alignment wrapText="1"/>
    </xf>
    <xf numFmtId="0" fontId="23" fillId="25" borderId="15" xfId="0" applyFont="1" applyFill="1" applyBorder="1" applyAlignment="1">
      <alignment wrapText="1"/>
    </xf>
    <xf numFmtId="0" fontId="23" fillId="25" borderId="16" xfId="0" applyFont="1" applyFill="1" applyBorder="1" applyAlignment="1">
      <alignment wrapText="1"/>
    </xf>
    <xf numFmtId="0" fontId="27" fillId="17" borderId="23" xfId="0" applyFont="1" applyFill="1" applyBorder="1" applyAlignment="1">
      <alignment horizontal="center" wrapText="1"/>
    </xf>
    <xf numFmtId="0" fontId="27" fillId="17" borderId="24" xfId="0" applyFont="1" applyFill="1" applyBorder="1" applyAlignment="1">
      <alignment horizontal="center" wrapText="1"/>
    </xf>
    <xf numFmtId="0" fontId="27" fillId="17" borderId="25" xfId="0" applyFont="1" applyFill="1" applyBorder="1" applyAlignment="1">
      <alignment horizontal="center" wrapText="1"/>
    </xf>
    <xf numFmtId="0" fontId="23" fillId="25" borderId="12" xfId="0" applyFont="1" applyFill="1" applyBorder="1" applyAlignment="1">
      <alignment wrapText="1"/>
    </xf>
    <xf numFmtId="0" fontId="23" fillId="25" borderId="0" xfId="0" applyFont="1" applyFill="1" applyBorder="1" applyAlignment="1">
      <alignment wrapText="1"/>
    </xf>
    <xf numFmtId="0" fontId="23" fillId="25" borderId="13" xfId="0" applyFont="1" applyFill="1" applyBorder="1" applyAlignment="1">
      <alignment wrapText="1"/>
    </xf>
    <xf numFmtId="0" fontId="0" fillId="25" borderId="14" xfId="0" applyFill="1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6" xfId="0" applyFill="1" applyBorder="1" applyAlignment="1">
      <alignment wrapText="1"/>
    </xf>
    <xf numFmtId="0" fontId="0" fillId="25" borderId="23" xfId="0" applyFill="1" applyBorder="1" applyAlignment="1">
      <alignment wrapText="1"/>
    </xf>
    <xf numFmtId="0" fontId="0" fillId="25" borderId="24" xfId="0" applyFill="1" applyBorder="1" applyAlignment="1">
      <alignment wrapText="1"/>
    </xf>
    <xf numFmtId="0" fontId="0" fillId="25" borderId="25" xfId="0" applyFill="1" applyBorder="1" applyAlignment="1">
      <alignment wrapText="1"/>
    </xf>
    <xf numFmtId="0" fontId="25" fillId="25" borderId="12" xfId="0" applyFont="1" applyFill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25" borderId="13" xfId="0" applyFont="1" applyFill="1" applyBorder="1" applyAlignment="1">
      <alignment wrapText="1"/>
    </xf>
    <xf numFmtId="0" fontId="24" fillId="0" borderId="26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" fillId="16" borderId="31" xfId="0" applyFont="1" applyFill="1" applyBorder="1" applyAlignment="1">
      <alignment horizontal="center"/>
    </xf>
    <xf numFmtId="0" fontId="1" fillId="16" borderId="32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 wrapText="1"/>
    </xf>
    <xf numFmtId="0" fontId="22" fillId="11" borderId="24" xfId="0" applyFont="1" applyFill="1" applyBorder="1" applyAlignment="1">
      <alignment horizontal="center" wrapText="1"/>
    </xf>
    <xf numFmtId="0" fontId="22" fillId="11" borderId="25" xfId="0" applyFont="1" applyFill="1" applyBorder="1" applyAlignment="1">
      <alignment horizontal="center" wrapText="1"/>
    </xf>
    <xf numFmtId="0" fontId="22" fillId="11" borderId="33" xfId="0" applyFont="1" applyFill="1" applyBorder="1" applyAlignment="1">
      <alignment horizontal="center" wrapText="1"/>
    </xf>
    <xf numFmtId="0" fontId="22" fillId="11" borderId="34" xfId="0" applyFont="1" applyFill="1" applyBorder="1" applyAlignment="1">
      <alignment horizontal="center" wrapText="1"/>
    </xf>
    <xf numFmtId="0" fontId="22" fillId="11" borderId="35" xfId="0" applyFont="1" applyFill="1" applyBorder="1" applyAlignment="1">
      <alignment horizontal="center" wrapText="1"/>
    </xf>
    <xf numFmtId="0" fontId="0" fillId="25" borderId="36" xfId="0" applyFill="1" applyBorder="1" applyAlignment="1">
      <alignment wrapText="1"/>
    </xf>
    <xf numFmtId="0" fontId="0" fillId="25" borderId="37" xfId="0" applyFill="1" applyBorder="1" applyAlignment="1">
      <alignment wrapText="1"/>
    </xf>
    <xf numFmtId="0" fontId="0" fillId="25" borderId="38" xfId="0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3</xdr:col>
      <xdr:colOff>1219200</xdr:colOff>
      <xdr:row>65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3325"/>
          <a:ext cx="64293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2"/>
  <sheetViews>
    <sheetView tabSelected="1" zoomScalePageLayoutView="0" workbookViewId="0" topLeftCell="A163">
      <selection activeCell="F177" sqref="F177"/>
    </sheetView>
  </sheetViews>
  <sheetFormatPr defaultColWidth="9.140625" defaultRowHeight="12.75"/>
  <cols>
    <col min="1" max="1" width="14.7109375" style="0" customWidth="1"/>
    <col min="2" max="2" width="29.7109375" style="0" customWidth="1"/>
    <col min="3" max="3" width="33.7109375" style="0" customWidth="1"/>
    <col min="4" max="4" width="26.140625" style="0" customWidth="1"/>
    <col min="5" max="5" width="19.7109375" style="0" customWidth="1"/>
    <col min="6" max="6" width="26.28125" style="0" customWidth="1"/>
    <col min="7" max="7" width="20.421875" style="0" customWidth="1"/>
    <col min="8" max="16384" width="11.421875" style="0" customWidth="1"/>
  </cols>
  <sheetData>
    <row r="1" ht="13.5" thickBot="1"/>
    <row r="2" spans="2:5" ht="18.75" thickBot="1">
      <c r="B2" s="80" t="s">
        <v>12</v>
      </c>
      <c r="C2" s="81"/>
      <c r="E2" s="26" t="s">
        <v>301</v>
      </c>
    </row>
    <row r="3" spans="2:5" ht="18.75" thickBot="1">
      <c r="B3" s="1" t="s">
        <v>0</v>
      </c>
      <c r="C3" s="2" t="s">
        <v>17</v>
      </c>
      <c r="E3" s="27"/>
    </row>
    <row r="4" spans="2:5" ht="18.75" thickBot="1">
      <c r="B4" s="1" t="s">
        <v>1</v>
      </c>
      <c r="C4" s="3">
        <v>97</v>
      </c>
      <c r="E4" s="26" t="s">
        <v>302</v>
      </c>
    </row>
    <row r="5" spans="2:3" ht="18">
      <c r="B5" s="1" t="s">
        <v>15</v>
      </c>
      <c r="C5" s="3">
        <v>178</v>
      </c>
    </row>
    <row r="6" spans="2:3" ht="18">
      <c r="B6" s="1" t="s">
        <v>2</v>
      </c>
      <c r="C6" s="3">
        <v>56</v>
      </c>
    </row>
    <row r="7" spans="2:3" ht="18">
      <c r="B7" s="1" t="s">
        <v>3</v>
      </c>
      <c r="C7" s="3">
        <v>1.725</v>
      </c>
    </row>
    <row r="8" spans="2:3" ht="18">
      <c r="B8" s="4" t="s">
        <v>394</v>
      </c>
      <c r="C8" s="5">
        <f>66.473+(13.7516*C4)+(5.0033*C5)-(6.755*C6)</f>
        <v>1912.6856</v>
      </c>
    </row>
    <row r="9" spans="2:3" ht="18">
      <c r="B9" s="4" t="s">
        <v>393</v>
      </c>
      <c r="C9" s="5">
        <f>C8*C7</f>
        <v>3299.38266</v>
      </c>
    </row>
    <row r="10" spans="2:3" ht="18">
      <c r="B10" s="4" t="s">
        <v>10</v>
      </c>
      <c r="C10" s="5">
        <f>C9+(C9*0.2)</f>
        <v>3959.2591920000004</v>
      </c>
    </row>
    <row r="11" spans="2:3" ht="18">
      <c r="B11" s="4" t="s">
        <v>9</v>
      </c>
      <c r="C11" s="5">
        <f>C9-(C9*0.2)</f>
        <v>2639.506128</v>
      </c>
    </row>
    <row r="12" spans="2:5" ht="18.75" thickBot="1">
      <c r="B12" s="6"/>
      <c r="C12" s="6"/>
      <c r="E12" s="31"/>
    </row>
    <row r="13" spans="2:3" ht="18">
      <c r="B13" s="80" t="s">
        <v>13</v>
      </c>
      <c r="C13" s="81"/>
    </row>
    <row r="14" spans="2:3" ht="18">
      <c r="B14" s="1" t="s">
        <v>0</v>
      </c>
      <c r="C14" s="3" t="s">
        <v>17</v>
      </c>
    </row>
    <row r="15" spans="2:3" ht="18">
      <c r="B15" s="1" t="s">
        <v>1</v>
      </c>
      <c r="C15" s="3">
        <v>56.5</v>
      </c>
    </row>
    <row r="16" spans="2:3" ht="18">
      <c r="B16" s="1" t="s">
        <v>16</v>
      </c>
      <c r="C16" s="3">
        <v>160</v>
      </c>
    </row>
    <row r="17" spans="2:3" ht="18">
      <c r="B17" s="1" t="s">
        <v>2</v>
      </c>
      <c r="C17" s="3">
        <v>41</v>
      </c>
    </row>
    <row r="18" spans="2:3" ht="18">
      <c r="B18" s="1" t="s">
        <v>3</v>
      </c>
      <c r="C18" s="3">
        <v>1.9</v>
      </c>
    </row>
    <row r="19" spans="2:3" ht="18">
      <c r="B19" s="4" t="s">
        <v>4</v>
      </c>
      <c r="C19" s="5">
        <f>655.0955+(9.5634*C15)+(1.8496*C16)-(4.6756*C17)</f>
        <v>1299.664</v>
      </c>
    </row>
    <row r="20" spans="2:3" ht="18">
      <c r="B20" s="4" t="s">
        <v>14</v>
      </c>
      <c r="C20" s="5">
        <f>C19*C18</f>
        <v>2469.3615999999997</v>
      </c>
    </row>
    <row r="21" spans="2:3" ht="18">
      <c r="B21" s="4" t="s">
        <v>10</v>
      </c>
      <c r="C21" s="5">
        <f>C20+(C20*0.2)</f>
        <v>2963.2339199999997</v>
      </c>
    </row>
    <row r="22" spans="2:3" ht="18">
      <c r="B22" s="4" t="s">
        <v>9</v>
      </c>
      <c r="C22" s="5">
        <f>C20-(C20*0.2)</f>
        <v>1975.4892799999998</v>
      </c>
    </row>
    <row r="23" spans="2:3" ht="18">
      <c r="B23" s="6"/>
      <c r="C23" s="7"/>
    </row>
    <row r="24" spans="1:3" ht="54">
      <c r="A24" t="s">
        <v>395</v>
      </c>
      <c r="B24" s="8">
        <v>1.2</v>
      </c>
      <c r="C24" s="9" t="s">
        <v>11</v>
      </c>
    </row>
    <row r="25" spans="2:3" ht="36">
      <c r="B25" s="8">
        <v>1.375</v>
      </c>
      <c r="C25" s="9" t="s">
        <v>5</v>
      </c>
    </row>
    <row r="26" spans="2:3" ht="36">
      <c r="B26" s="8">
        <v>1.55</v>
      </c>
      <c r="C26" s="9" t="s">
        <v>6</v>
      </c>
    </row>
    <row r="27" spans="2:3" ht="54">
      <c r="B27" s="8">
        <v>1.725</v>
      </c>
      <c r="C27" s="9" t="s">
        <v>7</v>
      </c>
    </row>
    <row r="28" spans="2:3" ht="72">
      <c r="B28" s="8">
        <v>1.9</v>
      </c>
      <c r="C28" s="9" t="s">
        <v>8</v>
      </c>
    </row>
    <row r="33" spans="1:2" ht="12.75">
      <c r="A33" s="40" t="s">
        <v>389</v>
      </c>
      <c r="B33" s="40"/>
    </row>
    <row r="34" ht="13.5">
      <c r="B34" s="10" t="s">
        <v>18</v>
      </c>
    </row>
    <row r="37" spans="2:4" ht="12.75">
      <c r="B37" t="s">
        <v>19</v>
      </c>
      <c r="C37" t="s">
        <v>20</v>
      </c>
      <c r="D37" t="s">
        <v>21</v>
      </c>
    </row>
    <row r="38" spans="2:4" ht="12.75">
      <c r="B38" s="38">
        <v>71</v>
      </c>
      <c r="C38" s="41">
        <v>1.6</v>
      </c>
      <c r="D38" s="39">
        <f>B38/POWER(C38,2)</f>
        <v>27.734374999999993</v>
      </c>
    </row>
    <row r="45" spans="1:3" ht="12.75">
      <c r="A45" s="82" t="s">
        <v>22</v>
      </c>
      <c r="B45" s="83"/>
      <c r="C45" s="84"/>
    </row>
    <row r="46" spans="1:3" ht="12.75">
      <c r="A46" s="85"/>
      <c r="B46" s="86"/>
      <c r="C46" s="87"/>
    </row>
    <row r="47" spans="1:3" ht="12.75">
      <c r="A47" s="88"/>
      <c r="B47" s="89"/>
      <c r="C47" s="90"/>
    </row>
    <row r="48" spans="1:3" ht="12.75">
      <c r="A48" s="52"/>
      <c r="B48" s="53"/>
      <c r="C48" s="54"/>
    </row>
    <row r="49" spans="1:3" ht="12.75">
      <c r="A49" s="52"/>
      <c r="B49" s="53"/>
      <c r="C49" s="54"/>
    </row>
    <row r="50" spans="1:3" ht="12.75">
      <c r="A50" s="52"/>
      <c r="B50" s="53"/>
      <c r="C50" s="54"/>
    </row>
    <row r="51" spans="1:3" ht="12.75">
      <c r="A51" s="52"/>
      <c r="B51" s="53"/>
      <c r="C51" s="54"/>
    </row>
    <row r="52" spans="1:3" ht="12.75">
      <c r="A52" s="52"/>
      <c r="B52" s="53"/>
      <c r="C52" s="54"/>
    </row>
    <row r="53" spans="1:3" ht="12.75">
      <c r="A53" s="52"/>
      <c r="B53" s="53"/>
      <c r="C53" s="54"/>
    </row>
    <row r="54" spans="1:3" ht="12.75">
      <c r="A54" s="52"/>
      <c r="B54" s="53"/>
      <c r="C54" s="54"/>
    </row>
    <row r="55" spans="1:3" ht="12.75">
      <c r="A55" s="52"/>
      <c r="B55" s="53"/>
      <c r="C55" s="54"/>
    </row>
    <row r="56" spans="1:3" ht="12.75">
      <c r="A56" s="52"/>
      <c r="B56" s="53"/>
      <c r="C56" s="54"/>
    </row>
    <row r="57" spans="1:3" ht="12.75">
      <c r="A57" s="52"/>
      <c r="B57" s="53"/>
      <c r="C57" s="54"/>
    </row>
    <row r="58" spans="1:3" ht="12.75">
      <c r="A58" s="52"/>
      <c r="B58" s="53"/>
      <c r="C58" s="54"/>
    </row>
    <row r="59" spans="1:3" ht="12.75">
      <c r="A59" s="52"/>
      <c r="B59" s="53"/>
      <c r="C59" s="54"/>
    </row>
    <row r="60" spans="1:3" ht="12.75">
      <c r="A60" s="52"/>
      <c r="B60" s="53"/>
      <c r="C60" s="54"/>
    </row>
    <row r="61" spans="1:3" ht="12.75">
      <c r="A61" s="52"/>
      <c r="B61" s="53"/>
      <c r="C61" s="54"/>
    </row>
    <row r="62" spans="1:3" ht="12.75">
      <c r="A62" s="52"/>
      <c r="B62" s="53"/>
      <c r="C62" s="54"/>
    </row>
    <row r="63" spans="1:3" ht="12.75">
      <c r="A63" s="52"/>
      <c r="B63" s="53"/>
      <c r="C63" s="54"/>
    </row>
    <row r="64" spans="1:3" ht="12.75">
      <c r="A64" s="52"/>
      <c r="B64" s="53"/>
      <c r="C64" s="54"/>
    </row>
    <row r="65" spans="1:3" ht="12.75">
      <c r="A65" s="52"/>
      <c r="B65" s="53"/>
      <c r="C65" s="54"/>
    </row>
    <row r="66" spans="1:3" ht="12.75">
      <c r="A66" s="52"/>
      <c r="B66" s="53"/>
      <c r="C66" s="54"/>
    </row>
    <row r="67" spans="1:3" ht="38.25" customHeight="1">
      <c r="A67" s="61" t="s">
        <v>23</v>
      </c>
      <c r="B67" s="62"/>
      <c r="C67" s="63"/>
    </row>
    <row r="68" spans="1:3" ht="12.75">
      <c r="A68" s="52"/>
      <c r="B68" s="53"/>
      <c r="C68" s="54"/>
    </row>
    <row r="69" spans="1:3" ht="12.75" customHeight="1">
      <c r="A69" s="61" t="s">
        <v>24</v>
      </c>
      <c r="B69" s="62"/>
      <c r="C69" s="63"/>
    </row>
    <row r="70" spans="1:3" ht="12.75">
      <c r="A70" s="52"/>
      <c r="B70" s="53"/>
      <c r="C70" s="54"/>
    </row>
    <row r="71" spans="1:3" ht="25.5" customHeight="1">
      <c r="A71" s="61" t="s">
        <v>25</v>
      </c>
      <c r="B71" s="62"/>
      <c r="C71" s="63"/>
    </row>
    <row r="72" spans="1:3" ht="12.75">
      <c r="A72" s="52"/>
      <c r="B72" s="53"/>
      <c r="C72" s="54"/>
    </row>
    <row r="73" spans="1:3" ht="12.75" customHeight="1">
      <c r="A73" s="61" t="s">
        <v>26</v>
      </c>
      <c r="B73" s="62"/>
      <c r="C73" s="63"/>
    </row>
    <row r="74" spans="1:3" ht="12.75">
      <c r="A74" s="52">
        <f>100/(1.8)^2</f>
        <v>30.864197530864196</v>
      </c>
      <c r="B74" s="53"/>
      <c r="C74" s="54"/>
    </row>
    <row r="75" spans="1:3" ht="12.75" customHeight="1">
      <c r="A75" s="61" t="s">
        <v>390</v>
      </c>
      <c r="B75" s="62"/>
      <c r="C75" s="63"/>
    </row>
    <row r="76" spans="1:3" ht="12.75">
      <c r="A76" s="64"/>
      <c r="B76" s="65"/>
      <c r="C76" s="66"/>
    </row>
    <row r="77" spans="1:3" ht="12.75">
      <c r="A77" s="11" t="s">
        <v>27</v>
      </c>
      <c r="B77" s="11" t="s">
        <v>28</v>
      </c>
      <c r="C77" s="11" t="s">
        <v>29</v>
      </c>
    </row>
    <row r="78" spans="1:3" ht="12.75">
      <c r="A78" s="12" t="s">
        <v>30</v>
      </c>
      <c r="B78" s="13" t="s">
        <v>31</v>
      </c>
      <c r="C78" s="13" t="s">
        <v>32</v>
      </c>
    </row>
    <row r="79" spans="1:3" ht="12.75">
      <c r="A79" s="12" t="s">
        <v>33</v>
      </c>
      <c r="B79" s="13" t="s">
        <v>34</v>
      </c>
      <c r="C79" s="13" t="s">
        <v>35</v>
      </c>
    </row>
    <row r="80" spans="1:3" ht="25.5">
      <c r="A80" s="12" t="s">
        <v>36</v>
      </c>
      <c r="B80" s="13" t="s">
        <v>37</v>
      </c>
      <c r="C80" s="13" t="s">
        <v>38</v>
      </c>
    </row>
    <row r="81" spans="1:3" ht="25.5">
      <c r="A81" s="12" t="s">
        <v>39</v>
      </c>
      <c r="B81" s="13" t="s">
        <v>40</v>
      </c>
      <c r="C81" s="13" t="s">
        <v>41</v>
      </c>
    </row>
    <row r="82" spans="1:3" ht="25.5">
      <c r="A82" s="12" t="s">
        <v>42</v>
      </c>
      <c r="B82" s="13" t="s">
        <v>43</v>
      </c>
      <c r="C82" s="13" t="s">
        <v>44</v>
      </c>
    </row>
    <row r="83" spans="1:3" ht="12.75">
      <c r="A83" s="67"/>
      <c r="B83" s="68"/>
      <c r="C83" s="69"/>
    </row>
    <row r="84" spans="1:3" ht="12.75" customHeight="1">
      <c r="A84" s="70" t="s">
        <v>45</v>
      </c>
      <c r="B84" s="71"/>
      <c r="C84" s="72"/>
    </row>
    <row r="85" spans="1:3" ht="12.75">
      <c r="A85" s="52"/>
      <c r="B85" s="53"/>
      <c r="C85" s="54"/>
    </row>
    <row r="86" spans="1:3" ht="25.5" customHeight="1">
      <c r="A86" s="55" t="s">
        <v>46</v>
      </c>
      <c r="B86" s="56"/>
      <c r="C86" s="57"/>
    </row>
    <row r="90" ht="12.75">
      <c r="A90" t="s">
        <v>391</v>
      </c>
    </row>
    <row r="92" spans="1:8" ht="12.75">
      <c r="A92" s="58" t="s">
        <v>47</v>
      </c>
      <c r="B92" s="59"/>
      <c r="C92" s="59"/>
      <c r="D92" s="60"/>
      <c r="E92" s="47" t="s">
        <v>193</v>
      </c>
      <c r="F92" s="48"/>
      <c r="G92" s="48"/>
      <c r="H92" s="49"/>
    </row>
    <row r="93" spans="1:8" ht="12.75">
      <c r="A93" s="16" t="s">
        <v>48</v>
      </c>
      <c r="B93" s="50" t="s">
        <v>49</v>
      </c>
      <c r="C93" s="50"/>
      <c r="D93" s="51"/>
      <c r="E93" s="16" t="s">
        <v>48</v>
      </c>
      <c r="F93" s="50" t="s">
        <v>49</v>
      </c>
      <c r="G93" s="50"/>
      <c r="H93" s="51"/>
    </row>
    <row r="94" spans="1:8" ht="12.75">
      <c r="A94" s="17"/>
      <c r="B94" s="14" t="s">
        <v>50</v>
      </c>
      <c r="C94" s="14" t="s">
        <v>51</v>
      </c>
      <c r="D94" s="18" t="s">
        <v>52</v>
      </c>
      <c r="E94" s="17"/>
      <c r="F94" s="14" t="s">
        <v>50</v>
      </c>
      <c r="G94" s="24" t="s">
        <v>51</v>
      </c>
      <c r="H94" s="25" t="s">
        <v>52</v>
      </c>
    </row>
    <row r="95" spans="1:8" ht="12.75">
      <c r="A95" s="19" t="s">
        <v>53</v>
      </c>
      <c r="B95" s="15" t="s">
        <v>54</v>
      </c>
      <c r="C95" s="15" t="s">
        <v>55</v>
      </c>
      <c r="D95" s="20" t="s">
        <v>56</v>
      </c>
      <c r="E95" s="19" t="s">
        <v>101</v>
      </c>
      <c r="F95" s="15" t="s">
        <v>122</v>
      </c>
      <c r="G95" s="15" t="s">
        <v>123</v>
      </c>
      <c r="H95" s="20" t="s">
        <v>143</v>
      </c>
    </row>
    <row r="96" spans="1:8" ht="12.75">
      <c r="A96" s="19" t="s">
        <v>57</v>
      </c>
      <c r="B96" s="15" t="s">
        <v>58</v>
      </c>
      <c r="C96" s="15" t="s">
        <v>59</v>
      </c>
      <c r="D96" s="20" t="s">
        <v>60</v>
      </c>
      <c r="E96" s="19" t="s">
        <v>105</v>
      </c>
      <c r="F96" s="15" t="s">
        <v>194</v>
      </c>
      <c r="G96" s="15" t="s">
        <v>195</v>
      </c>
      <c r="H96" s="20" t="s">
        <v>196</v>
      </c>
    </row>
    <row r="97" spans="1:8" ht="12.75">
      <c r="A97" s="19" t="s">
        <v>61</v>
      </c>
      <c r="B97" s="15" t="s">
        <v>62</v>
      </c>
      <c r="C97" s="15" t="s">
        <v>63</v>
      </c>
      <c r="D97" s="20" t="s">
        <v>64</v>
      </c>
      <c r="E97" s="19" t="s">
        <v>109</v>
      </c>
      <c r="F97" s="15" t="s">
        <v>197</v>
      </c>
      <c r="G97" s="15" t="s">
        <v>198</v>
      </c>
      <c r="H97" s="20" t="s">
        <v>199</v>
      </c>
    </row>
    <row r="98" spans="1:8" ht="12.75">
      <c r="A98" s="19" t="s">
        <v>65</v>
      </c>
      <c r="B98" s="15" t="s">
        <v>58</v>
      </c>
      <c r="C98" s="15" t="s">
        <v>59</v>
      </c>
      <c r="D98" s="20" t="s">
        <v>60</v>
      </c>
      <c r="E98" s="19" t="s">
        <v>113</v>
      </c>
      <c r="F98" s="15" t="s">
        <v>200</v>
      </c>
      <c r="G98" s="15" t="s">
        <v>195</v>
      </c>
      <c r="H98" s="20" t="s">
        <v>159</v>
      </c>
    </row>
    <row r="99" spans="1:8" ht="12.75">
      <c r="A99" s="19" t="s">
        <v>66</v>
      </c>
      <c r="B99" s="15" t="s">
        <v>67</v>
      </c>
      <c r="C99" s="15" t="s">
        <v>68</v>
      </c>
      <c r="D99" s="20" t="s">
        <v>69</v>
      </c>
      <c r="E99" s="19" t="s">
        <v>117</v>
      </c>
      <c r="F99" s="15" t="s">
        <v>201</v>
      </c>
      <c r="G99" s="15" t="s">
        <v>202</v>
      </c>
      <c r="H99" s="20" t="s">
        <v>203</v>
      </c>
    </row>
    <row r="100" spans="1:8" ht="12.75">
      <c r="A100" s="19" t="s">
        <v>70</v>
      </c>
      <c r="B100" s="15" t="s">
        <v>71</v>
      </c>
      <c r="C100" s="15" t="s">
        <v>72</v>
      </c>
      <c r="D100" s="20" t="s">
        <v>73</v>
      </c>
      <c r="E100" s="19" t="s">
        <v>121</v>
      </c>
      <c r="F100" s="15" t="s">
        <v>204</v>
      </c>
      <c r="G100" s="15" t="s">
        <v>205</v>
      </c>
      <c r="H100" s="20" t="s">
        <v>163</v>
      </c>
    </row>
    <row r="101" spans="1:8" ht="12.75">
      <c r="A101" s="19" t="s">
        <v>74</v>
      </c>
      <c r="B101" s="15" t="s">
        <v>75</v>
      </c>
      <c r="C101" s="15" t="s">
        <v>76</v>
      </c>
      <c r="D101" s="20" t="s">
        <v>77</v>
      </c>
      <c r="E101" s="19" t="s">
        <v>125</v>
      </c>
      <c r="F101" s="15" t="s">
        <v>206</v>
      </c>
      <c r="G101" s="15" t="s">
        <v>207</v>
      </c>
      <c r="H101" s="20" t="s">
        <v>208</v>
      </c>
    </row>
    <row r="102" spans="1:8" ht="12.75">
      <c r="A102" s="19" t="s">
        <v>78</v>
      </c>
      <c r="B102" s="15" t="s">
        <v>79</v>
      </c>
      <c r="C102" s="15" t="s">
        <v>80</v>
      </c>
      <c r="D102" s="20" t="s">
        <v>81</v>
      </c>
      <c r="E102" s="19" t="s">
        <v>129</v>
      </c>
      <c r="F102" s="15" t="s">
        <v>198</v>
      </c>
      <c r="G102" s="15" t="s">
        <v>209</v>
      </c>
      <c r="H102" s="20" t="s">
        <v>171</v>
      </c>
    </row>
    <row r="103" spans="1:8" ht="12.75">
      <c r="A103" s="19" t="s">
        <v>82</v>
      </c>
      <c r="B103" s="15" t="s">
        <v>83</v>
      </c>
      <c r="C103" s="15" t="s">
        <v>56</v>
      </c>
      <c r="D103" s="20" t="s">
        <v>84</v>
      </c>
      <c r="E103" s="19" t="s">
        <v>133</v>
      </c>
      <c r="F103" s="15" t="s">
        <v>195</v>
      </c>
      <c r="G103" s="15" t="s">
        <v>210</v>
      </c>
      <c r="H103" s="20" t="s">
        <v>211</v>
      </c>
    </row>
    <row r="104" spans="1:8" ht="12.75">
      <c r="A104" s="19" t="s">
        <v>85</v>
      </c>
      <c r="B104" s="15" t="s">
        <v>86</v>
      </c>
      <c r="C104" s="15" t="s">
        <v>87</v>
      </c>
      <c r="D104" s="20" t="s">
        <v>88</v>
      </c>
      <c r="E104" s="19" t="s">
        <v>137</v>
      </c>
      <c r="F104" s="15" t="s">
        <v>202</v>
      </c>
      <c r="G104" s="15" t="s">
        <v>212</v>
      </c>
      <c r="H104" s="20" t="s">
        <v>213</v>
      </c>
    </row>
    <row r="105" spans="1:8" ht="12.75">
      <c r="A105" s="19" t="s">
        <v>89</v>
      </c>
      <c r="B105" s="15" t="s">
        <v>90</v>
      </c>
      <c r="C105" s="15" t="s">
        <v>91</v>
      </c>
      <c r="D105" s="20" t="s">
        <v>92</v>
      </c>
      <c r="E105" s="19" t="s">
        <v>141</v>
      </c>
      <c r="F105" s="15" t="s">
        <v>214</v>
      </c>
      <c r="G105" s="15" t="s">
        <v>215</v>
      </c>
      <c r="H105" s="20" t="s">
        <v>216</v>
      </c>
    </row>
    <row r="106" spans="1:8" ht="12.75">
      <c r="A106" s="19" t="s">
        <v>93</v>
      </c>
      <c r="B106" s="15" t="s">
        <v>94</v>
      </c>
      <c r="C106" s="15" t="s">
        <v>95</v>
      </c>
      <c r="D106" s="20" t="s">
        <v>96</v>
      </c>
      <c r="E106" s="19" t="s">
        <v>145</v>
      </c>
      <c r="F106" s="15" t="s">
        <v>217</v>
      </c>
      <c r="G106" s="15" t="s">
        <v>218</v>
      </c>
      <c r="H106" s="20" t="s">
        <v>164</v>
      </c>
    </row>
    <row r="107" spans="1:8" ht="12.75">
      <c r="A107" s="19" t="s">
        <v>97</v>
      </c>
      <c r="B107" s="15" t="s">
        <v>98</v>
      </c>
      <c r="C107" s="15" t="s">
        <v>99</v>
      </c>
      <c r="D107" s="20" t="s">
        <v>100</v>
      </c>
      <c r="E107" s="19" t="s">
        <v>149</v>
      </c>
      <c r="F107" s="15" t="s">
        <v>162</v>
      </c>
      <c r="G107" s="15" t="s">
        <v>219</v>
      </c>
      <c r="H107" s="20" t="s">
        <v>168</v>
      </c>
    </row>
    <row r="108" spans="1:8" ht="12.75">
      <c r="A108" s="19" t="s">
        <v>101</v>
      </c>
      <c r="B108" s="15" t="s">
        <v>102</v>
      </c>
      <c r="C108" s="15" t="s">
        <v>103</v>
      </c>
      <c r="D108" s="20" t="s">
        <v>104</v>
      </c>
      <c r="E108" s="19" t="s">
        <v>153</v>
      </c>
      <c r="F108" s="15" t="s">
        <v>220</v>
      </c>
      <c r="G108" s="15" t="s">
        <v>221</v>
      </c>
      <c r="H108" s="20" t="s">
        <v>222</v>
      </c>
    </row>
    <row r="109" spans="1:8" ht="12.75">
      <c r="A109" s="19" t="s">
        <v>105</v>
      </c>
      <c r="B109" s="15" t="s">
        <v>106</v>
      </c>
      <c r="C109" s="15" t="s">
        <v>107</v>
      </c>
      <c r="D109" s="20" t="s">
        <v>108</v>
      </c>
      <c r="E109" s="19" t="s">
        <v>157</v>
      </c>
      <c r="F109" s="15" t="s">
        <v>223</v>
      </c>
      <c r="G109" s="15" t="s">
        <v>224</v>
      </c>
      <c r="H109" s="20" t="s">
        <v>225</v>
      </c>
    </row>
    <row r="110" spans="1:8" ht="12.75">
      <c r="A110" s="19" t="s">
        <v>109</v>
      </c>
      <c r="B110" s="15" t="s">
        <v>110</v>
      </c>
      <c r="C110" s="15" t="s">
        <v>111</v>
      </c>
      <c r="D110" s="20" t="s">
        <v>112</v>
      </c>
      <c r="E110" s="19" t="s">
        <v>161</v>
      </c>
      <c r="F110" s="15" t="s">
        <v>226</v>
      </c>
      <c r="G110" s="15" t="s">
        <v>227</v>
      </c>
      <c r="H110" s="20" t="s">
        <v>228</v>
      </c>
    </row>
    <row r="111" spans="1:8" ht="12.75">
      <c r="A111" s="19" t="s">
        <v>113</v>
      </c>
      <c r="B111" s="15" t="s">
        <v>114</v>
      </c>
      <c r="C111" s="15" t="s">
        <v>115</v>
      </c>
      <c r="D111" s="20" t="s">
        <v>116</v>
      </c>
      <c r="E111" s="19" t="s">
        <v>165</v>
      </c>
      <c r="F111" s="15" t="s">
        <v>229</v>
      </c>
      <c r="G111" s="15" t="s">
        <v>230</v>
      </c>
      <c r="H111" s="20" t="s">
        <v>231</v>
      </c>
    </row>
    <row r="112" spans="1:8" ht="12.75">
      <c r="A112" s="19" t="s">
        <v>117</v>
      </c>
      <c r="B112" s="15" t="s">
        <v>118</v>
      </c>
      <c r="C112" s="15" t="s">
        <v>119</v>
      </c>
      <c r="D112" s="20" t="s">
        <v>120</v>
      </c>
      <c r="E112" s="19" t="s">
        <v>169</v>
      </c>
      <c r="F112" s="15" t="s">
        <v>232</v>
      </c>
      <c r="G112" s="15" t="s">
        <v>233</v>
      </c>
      <c r="H112" s="20" t="s">
        <v>234</v>
      </c>
    </row>
    <row r="113" spans="1:8" ht="12.75">
      <c r="A113" s="19" t="s">
        <v>121</v>
      </c>
      <c r="B113" s="15" t="s">
        <v>122</v>
      </c>
      <c r="C113" s="15" t="s">
        <v>123</v>
      </c>
      <c r="D113" s="20" t="s">
        <v>124</v>
      </c>
      <c r="E113" s="19" t="s">
        <v>173</v>
      </c>
      <c r="F113" s="15" t="s">
        <v>235</v>
      </c>
      <c r="G113" s="15" t="s">
        <v>236</v>
      </c>
      <c r="H113" s="20" t="s">
        <v>237</v>
      </c>
    </row>
    <row r="114" spans="1:8" ht="12.75">
      <c r="A114" s="19" t="s">
        <v>125</v>
      </c>
      <c r="B114" s="15" t="s">
        <v>126</v>
      </c>
      <c r="C114" s="15" t="s">
        <v>127</v>
      </c>
      <c r="D114" s="20" t="s">
        <v>128</v>
      </c>
      <c r="E114" s="19" t="s">
        <v>177</v>
      </c>
      <c r="F114" s="15" t="s">
        <v>238</v>
      </c>
      <c r="G114" s="15" t="s">
        <v>239</v>
      </c>
      <c r="H114" s="20" t="s">
        <v>240</v>
      </c>
    </row>
    <row r="115" spans="1:8" ht="12.75">
      <c r="A115" s="19" t="s">
        <v>129</v>
      </c>
      <c r="B115" s="15" t="s">
        <v>130</v>
      </c>
      <c r="C115" s="15" t="s">
        <v>131</v>
      </c>
      <c r="D115" s="20" t="s">
        <v>132</v>
      </c>
      <c r="E115" s="19" t="s">
        <v>181</v>
      </c>
      <c r="F115" s="15" t="s">
        <v>241</v>
      </c>
      <c r="G115" s="15" t="s">
        <v>242</v>
      </c>
      <c r="H115" s="20" t="s">
        <v>243</v>
      </c>
    </row>
    <row r="116" spans="1:8" ht="12.75">
      <c r="A116" s="19" t="s">
        <v>133</v>
      </c>
      <c r="B116" s="15" t="s">
        <v>134</v>
      </c>
      <c r="C116" s="15" t="s">
        <v>135</v>
      </c>
      <c r="D116" s="20" t="s">
        <v>136</v>
      </c>
      <c r="E116" s="19" t="s">
        <v>185</v>
      </c>
      <c r="F116" s="15" t="s">
        <v>244</v>
      </c>
      <c r="G116" s="15" t="s">
        <v>245</v>
      </c>
      <c r="H116" s="20" t="s">
        <v>246</v>
      </c>
    </row>
    <row r="117" spans="1:8" ht="12.75">
      <c r="A117" s="19" t="s">
        <v>137</v>
      </c>
      <c r="B117" s="15" t="s">
        <v>138</v>
      </c>
      <c r="C117" s="15" t="s">
        <v>139</v>
      </c>
      <c r="D117" s="20" t="s">
        <v>140</v>
      </c>
      <c r="E117" s="19" t="s">
        <v>189</v>
      </c>
      <c r="F117" s="15" t="s">
        <v>247</v>
      </c>
      <c r="G117" s="15" t="s">
        <v>248</v>
      </c>
      <c r="H117" s="20" t="s">
        <v>249</v>
      </c>
    </row>
    <row r="118" spans="1:8" ht="12.75">
      <c r="A118" s="19" t="s">
        <v>141</v>
      </c>
      <c r="B118" s="15" t="s">
        <v>142</v>
      </c>
      <c r="C118" s="15" t="s">
        <v>143</v>
      </c>
      <c r="D118" s="20" t="s">
        <v>144</v>
      </c>
      <c r="E118" s="19" t="s">
        <v>250</v>
      </c>
      <c r="F118" s="15" t="s">
        <v>251</v>
      </c>
      <c r="G118" s="15" t="s">
        <v>252</v>
      </c>
      <c r="H118" s="20" t="s">
        <v>253</v>
      </c>
    </row>
    <row r="119" spans="1:8" ht="12.75">
      <c r="A119" s="19" t="s">
        <v>145</v>
      </c>
      <c r="B119" s="15" t="s">
        <v>146</v>
      </c>
      <c r="C119" s="15" t="s">
        <v>147</v>
      </c>
      <c r="D119" s="20" t="s">
        <v>148</v>
      </c>
      <c r="E119" s="19" t="s">
        <v>254</v>
      </c>
      <c r="F119" s="15" t="s">
        <v>255</v>
      </c>
      <c r="G119" s="15" t="s">
        <v>256</v>
      </c>
      <c r="H119" s="20" t="s">
        <v>257</v>
      </c>
    </row>
    <row r="120" spans="1:8" ht="12.75">
      <c r="A120" s="19" t="s">
        <v>149</v>
      </c>
      <c r="B120" s="15" t="s">
        <v>150</v>
      </c>
      <c r="C120" s="15" t="s">
        <v>151</v>
      </c>
      <c r="D120" s="20" t="s">
        <v>152</v>
      </c>
      <c r="E120" s="19" t="s">
        <v>258</v>
      </c>
      <c r="F120" s="15" t="s">
        <v>259</v>
      </c>
      <c r="G120" s="15" t="s">
        <v>260</v>
      </c>
      <c r="H120" s="20" t="s">
        <v>261</v>
      </c>
    </row>
    <row r="121" spans="1:8" ht="12.75">
      <c r="A121" s="19" t="s">
        <v>153</v>
      </c>
      <c r="B121" s="15" t="s">
        <v>154</v>
      </c>
      <c r="C121" s="15" t="s">
        <v>155</v>
      </c>
      <c r="D121" s="20" t="s">
        <v>156</v>
      </c>
      <c r="E121" s="19" t="s">
        <v>262</v>
      </c>
      <c r="F121" s="15" t="s">
        <v>263</v>
      </c>
      <c r="G121" s="15" t="s">
        <v>264</v>
      </c>
      <c r="H121" s="20" t="s">
        <v>265</v>
      </c>
    </row>
    <row r="122" spans="1:8" ht="12.75">
      <c r="A122" s="19" t="s">
        <v>157</v>
      </c>
      <c r="B122" s="15" t="s">
        <v>158</v>
      </c>
      <c r="C122" s="15" t="s">
        <v>159</v>
      </c>
      <c r="D122" s="20" t="s">
        <v>160</v>
      </c>
      <c r="E122" s="19" t="s">
        <v>266</v>
      </c>
      <c r="F122" s="15" t="s">
        <v>267</v>
      </c>
      <c r="G122" s="15" t="s">
        <v>268</v>
      </c>
      <c r="H122" s="20" t="s">
        <v>269</v>
      </c>
    </row>
    <row r="123" spans="1:8" ht="12.75">
      <c r="A123" s="19" t="s">
        <v>161</v>
      </c>
      <c r="B123" s="15" t="s">
        <v>162</v>
      </c>
      <c r="C123" s="15" t="s">
        <v>163</v>
      </c>
      <c r="D123" s="20" t="s">
        <v>164</v>
      </c>
      <c r="E123" s="19" t="s">
        <v>270</v>
      </c>
      <c r="F123" s="15" t="s">
        <v>271</v>
      </c>
      <c r="G123" s="15" t="s">
        <v>272</v>
      </c>
      <c r="H123" s="20" t="s">
        <v>273</v>
      </c>
    </row>
    <row r="124" spans="1:8" ht="12.75">
      <c r="A124" s="19" t="s">
        <v>165</v>
      </c>
      <c r="B124" s="15" t="s">
        <v>166</v>
      </c>
      <c r="C124" s="15" t="s">
        <v>167</v>
      </c>
      <c r="D124" s="20" t="s">
        <v>168</v>
      </c>
      <c r="E124" s="19" t="s">
        <v>274</v>
      </c>
      <c r="F124" s="15" t="s">
        <v>275</v>
      </c>
      <c r="G124" s="15" t="s">
        <v>276</v>
      </c>
      <c r="H124" s="20" t="s">
        <v>277</v>
      </c>
    </row>
    <row r="125" spans="1:8" ht="12.75">
      <c r="A125" s="19" t="s">
        <v>169</v>
      </c>
      <c r="B125" s="15" t="s">
        <v>170</v>
      </c>
      <c r="C125" s="15" t="s">
        <v>171</v>
      </c>
      <c r="D125" s="20" t="s">
        <v>172</v>
      </c>
      <c r="E125" s="19" t="s">
        <v>278</v>
      </c>
      <c r="F125" s="15" t="s">
        <v>279</v>
      </c>
      <c r="G125" s="15" t="s">
        <v>280</v>
      </c>
      <c r="H125" s="20" t="s">
        <v>281</v>
      </c>
    </row>
    <row r="126" spans="1:8" ht="12.75">
      <c r="A126" s="19" t="s">
        <v>173</v>
      </c>
      <c r="B126" s="15" t="s">
        <v>174</v>
      </c>
      <c r="C126" s="15" t="s">
        <v>175</v>
      </c>
      <c r="D126" s="20" t="s">
        <v>176</v>
      </c>
      <c r="E126" s="19" t="s">
        <v>282</v>
      </c>
      <c r="F126" s="15" t="s">
        <v>283</v>
      </c>
      <c r="G126" s="15" t="s">
        <v>284</v>
      </c>
      <c r="H126" s="20" t="s">
        <v>285</v>
      </c>
    </row>
    <row r="127" spans="1:8" ht="12.75">
      <c r="A127" s="19" t="s">
        <v>177</v>
      </c>
      <c r="B127" s="15" t="s">
        <v>178</v>
      </c>
      <c r="C127" s="15" t="s">
        <v>179</v>
      </c>
      <c r="D127" s="20" t="s">
        <v>180</v>
      </c>
      <c r="E127" s="19" t="s">
        <v>286</v>
      </c>
      <c r="F127" s="15" t="s">
        <v>287</v>
      </c>
      <c r="G127" s="15" t="s">
        <v>288</v>
      </c>
      <c r="H127" s="20" t="s">
        <v>289</v>
      </c>
    </row>
    <row r="128" spans="1:8" ht="12.75">
      <c r="A128" s="19" t="s">
        <v>181</v>
      </c>
      <c r="B128" s="15" t="s">
        <v>182</v>
      </c>
      <c r="C128" s="15" t="s">
        <v>183</v>
      </c>
      <c r="D128" s="20" t="s">
        <v>184</v>
      </c>
      <c r="E128" s="19" t="s">
        <v>290</v>
      </c>
      <c r="F128" s="15" t="s">
        <v>291</v>
      </c>
      <c r="G128" s="15" t="s">
        <v>292</v>
      </c>
      <c r="H128" s="20" t="s">
        <v>293</v>
      </c>
    </row>
    <row r="129" spans="1:8" ht="12.75">
      <c r="A129" s="19" t="s">
        <v>185</v>
      </c>
      <c r="B129" s="15" t="s">
        <v>186</v>
      </c>
      <c r="C129" s="15" t="s">
        <v>187</v>
      </c>
      <c r="D129" s="20" t="s">
        <v>188</v>
      </c>
      <c r="E129" s="19" t="s">
        <v>294</v>
      </c>
      <c r="F129" s="15" t="s">
        <v>295</v>
      </c>
      <c r="G129" s="15" t="s">
        <v>296</v>
      </c>
      <c r="H129" s="20" t="s">
        <v>297</v>
      </c>
    </row>
    <row r="130" spans="1:8" ht="12.75">
      <c r="A130" s="21" t="s">
        <v>189</v>
      </c>
      <c r="B130" s="22" t="s">
        <v>190</v>
      </c>
      <c r="C130" s="22" t="s">
        <v>191</v>
      </c>
      <c r="D130" s="23" t="s">
        <v>192</v>
      </c>
      <c r="E130" s="21" t="s">
        <v>298</v>
      </c>
      <c r="F130" s="22" t="s">
        <v>299</v>
      </c>
      <c r="G130" s="22" t="s">
        <v>269</v>
      </c>
      <c r="H130" s="23" t="s">
        <v>300</v>
      </c>
    </row>
    <row r="134" spans="1:2" ht="12.75">
      <c r="A134" s="43" t="s">
        <v>392</v>
      </c>
      <c r="B134" s="44"/>
    </row>
    <row r="135" spans="1:2" ht="12.75">
      <c r="A135" s="38" t="s">
        <v>388</v>
      </c>
      <c r="B135" s="38" t="s">
        <v>387</v>
      </c>
    </row>
    <row r="136" spans="1:2" ht="12.75">
      <c r="A136" s="38">
        <v>71</v>
      </c>
      <c r="B136" s="38">
        <v>45</v>
      </c>
    </row>
    <row r="138" ht="12.75">
      <c r="A138" s="28"/>
    </row>
    <row r="140" ht="12.75">
      <c r="A140">
        <f>A136*2.2</f>
        <v>156.20000000000002</v>
      </c>
    </row>
    <row r="142" ht="12.75">
      <c r="A142" s="29"/>
    </row>
    <row r="143" ht="13.5" thickBot="1"/>
    <row r="144" spans="1:4" ht="14.25" thickBot="1" thickTop="1">
      <c r="A144" s="73" t="s">
        <v>303</v>
      </c>
      <c r="B144" s="74"/>
      <c r="C144" s="75"/>
      <c r="D144" s="32"/>
    </row>
    <row r="145" spans="1:4" ht="13.5" thickBot="1">
      <c r="A145" s="33"/>
      <c r="B145" s="34"/>
      <c r="C145" s="35"/>
      <c r="D145" s="36"/>
    </row>
    <row r="146" spans="1:4" ht="13.5" thickBot="1">
      <c r="A146" s="76" t="s">
        <v>304</v>
      </c>
      <c r="B146" s="77"/>
      <c r="C146" s="77"/>
      <c r="D146" s="77"/>
    </row>
    <row r="147" spans="1:4" ht="13.5" thickBot="1">
      <c r="A147" s="42">
        <v>231.198</v>
      </c>
      <c r="B147" s="34"/>
      <c r="C147" s="35"/>
      <c r="D147" s="36"/>
    </row>
    <row r="148" spans="1:4" ht="13.5" thickBot="1">
      <c r="A148" s="37" t="s">
        <v>305</v>
      </c>
      <c r="B148" s="34"/>
      <c r="C148" s="35"/>
      <c r="D148" s="36"/>
    </row>
    <row r="149" spans="1:4" ht="13.5" thickBot="1">
      <c r="A149" s="33"/>
      <c r="B149" s="34"/>
      <c r="C149" s="35"/>
      <c r="D149" s="36"/>
    </row>
    <row r="150" spans="1:4" ht="13.5" thickBot="1">
      <c r="A150" s="78" t="s">
        <v>306</v>
      </c>
      <c r="B150" s="79"/>
      <c r="C150" s="79"/>
      <c r="D150" s="79"/>
    </row>
    <row r="151" spans="1:4" ht="13.5" thickBot="1">
      <c r="A151" s="42">
        <v>343.068</v>
      </c>
      <c r="B151" s="34"/>
      <c r="C151" s="35"/>
      <c r="D151" s="36"/>
    </row>
    <row r="152" ht="12.75">
      <c r="A152" s="28" t="s">
        <v>307</v>
      </c>
    </row>
    <row r="154" ht="12.75">
      <c r="A154" t="s">
        <v>308</v>
      </c>
    </row>
    <row r="155" ht="12.75">
      <c r="A155" s="43">
        <f>0.034*A140*B136</f>
        <v>238.98600000000005</v>
      </c>
    </row>
    <row r="156" ht="12.75">
      <c r="A156" t="s">
        <v>309</v>
      </c>
    </row>
    <row r="157" ht="12.75">
      <c r="A157" s="43">
        <f>0.049*A140*B136</f>
        <v>344.42100000000005</v>
      </c>
    </row>
    <row r="158" ht="12.75">
      <c r="A158" s="28" t="s">
        <v>310</v>
      </c>
    </row>
    <row r="160" ht="12.75">
      <c r="A160" t="s">
        <v>309</v>
      </c>
    </row>
    <row r="161" ht="12.75">
      <c r="A161" s="43">
        <f>0.049*A140*B136</f>
        <v>344.42100000000005</v>
      </c>
    </row>
    <row r="162" ht="12.75">
      <c r="A162" s="28" t="s">
        <v>311</v>
      </c>
    </row>
    <row r="164" ht="12.75">
      <c r="A164" t="s">
        <v>312</v>
      </c>
    </row>
    <row r="165" ht="12.75">
      <c r="A165" s="43">
        <f>0.058*A140*B136</f>
        <v>407.6820000000001</v>
      </c>
    </row>
    <row r="166" ht="12.75">
      <c r="A166" s="28" t="s">
        <v>313</v>
      </c>
    </row>
    <row r="168" ht="12.75">
      <c r="A168" t="s">
        <v>314</v>
      </c>
    </row>
    <row r="169" ht="12.75">
      <c r="A169" s="43">
        <f>0.045*$A140*$B136</f>
        <v>316.30500000000006</v>
      </c>
    </row>
    <row r="170" ht="12.75">
      <c r="A170" t="s">
        <v>315</v>
      </c>
    </row>
    <row r="171" ht="12.75">
      <c r="A171" s="43">
        <f>0.071*$A140*$B136</f>
        <v>499.05899999999997</v>
      </c>
    </row>
    <row r="172" ht="12.75">
      <c r="A172" s="28" t="s">
        <v>316</v>
      </c>
    </row>
    <row r="174" ht="12.75">
      <c r="A174" t="s">
        <v>317</v>
      </c>
    </row>
    <row r="175" ht="12.75">
      <c r="A175" s="43">
        <f>0.039*$A140*$B136</f>
        <v>274.13100000000003</v>
      </c>
    </row>
    <row r="176" ht="12.75">
      <c r="A176" s="28" t="s">
        <v>318</v>
      </c>
    </row>
    <row r="178" ht="12.75">
      <c r="A178" t="s">
        <v>319</v>
      </c>
    </row>
    <row r="179" ht="12.75">
      <c r="A179" s="43">
        <f>0.049*$A140*$B136</f>
        <v>344.42100000000005</v>
      </c>
    </row>
    <row r="180" ht="12.75">
      <c r="A180" t="s">
        <v>320</v>
      </c>
    </row>
    <row r="181" ht="12.75">
      <c r="A181" s="43">
        <f>0.071*$A140*$B136</f>
        <v>499.05899999999997</v>
      </c>
    </row>
    <row r="182" ht="12.75">
      <c r="A182" s="28" t="s">
        <v>321</v>
      </c>
    </row>
    <row r="184" ht="12.75">
      <c r="A184" t="s">
        <v>322</v>
      </c>
    </row>
    <row r="185" ht="12.75">
      <c r="A185" s="43">
        <f>0.052*$A140*$B136</f>
        <v>365.50800000000004</v>
      </c>
    </row>
    <row r="186" ht="12.75">
      <c r="A186" t="s">
        <v>323</v>
      </c>
    </row>
    <row r="187" ht="12.75">
      <c r="A187" s="43">
        <f>0.078*$A140*$B136</f>
        <v>548.2620000000001</v>
      </c>
    </row>
    <row r="188" ht="12.75">
      <c r="A188" s="28" t="s">
        <v>324</v>
      </c>
    </row>
    <row r="190" ht="12.75">
      <c r="A190" t="s">
        <v>325</v>
      </c>
    </row>
    <row r="191" ht="12.75">
      <c r="A191" s="43">
        <f>0.029*$A140*$B136</f>
        <v>203.84100000000004</v>
      </c>
    </row>
    <row r="192" ht="12.75">
      <c r="A192" t="s">
        <v>326</v>
      </c>
    </row>
    <row r="193" ht="12.75">
      <c r="A193" s="43">
        <f>0.048*$A140*$B136</f>
        <v>337.39200000000005</v>
      </c>
    </row>
    <row r="194" ht="12.75">
      <c r="A194" s="28" t="s">
        <v>327</v>
      </c>
    </row>
    <row r="196" ht="12.75">
      <c r="A196" t="s">
        <v>328</v>
      </c>
    </row>
    <row r="197" ht="12.75">
      <c r="A197" s="43">
        <f>0.06*$A140*$B136</f>
        <v>421.74</v>
      </c>
    </row>
    <row r="198" ht="12.75">
      <c r="A198" t="s">
        <v>329</v>
      </c>
    </row>
    <row r="199" ht="12.75">
      <c r="A199" s="43">
        <f>0.092*$A140*$B136</f>
        <v>646.6680000000001</v>
      </c>
    </row>
    <row r="200" ht="12.75">
      <c r="A200" t="s">
        <v>330</v>
      </c>
    </row>
    <row r="201" ht="12.75">
      <c r="A201" s="43">
        <f>0.104*$A140*$B136</f>
        <v>731.0160000000001</v>
      </c>
    </row>
    <row r="202" ht="12.75">
      <c r="A202" t="s">
        <v>331</v>
      </c>
    </row>
    <row r="203" ht="12.75">
      <c r="A203" s="43">
        <f>0.129*$A140*$B136</f>
        <v>906.7410000000001</v>
      </c>
    </row>
    <row r="204" ht="12.75">
      <c r="A204" s="28" t="s">
        <v>332</v>
      </c>
    </row>
    <row r="206" ht="12.75">
      <c r="A206" t="s">
        <v>333</v>
      </c>
    </row>
    <row r="207" ht="12.75">
      <c r="A207" s="43">
        <f>0.033*$A140*$B136</f>
        <v>231.95700000000005</v>
      </c>
    </row>
    <row r="208" ht="12.75">
      <c r="A208" t="s">
        <v>309</v>
      </c>
    </row>
    <row r="209" ht="12.75">
      <c r="A209" s="43">
        <f>0.049*$A140*$B136</f>
        <v>344.42100000000005</v>
      </c>
    </row>
    <row r="210" ht="12.75">
      <c r="A210" s="28" t="s">
        <v>334</v>
      </c>
    </row>
    <row r="212" ht="12.75">
      <c r="A212" t="s">
        <v>335</v>
      </c>
    </row>
    <row r="213" ht="12.75">
      <c r="A213" s="43">
        <f>0.039*$A140*$B136</f>
        <v>274.13100000000003</v>
      </c>
    </row>
    <row r="214" ht="12.75">
      <c r="A214" t="s">
        <v>336</v>
      </c>
    </row>
    <row r="215" ht="12.75">
      <c r="A215" s="43">
        <f>0.078*$A140*$B136</f>
        <v>548.2620000000001</v>
      </c>
    </row>
    <row r="216" ht="12.75">
      <c r="A216" s="28" t="s">
        <v>337</v>
      </c>
    </row>
    <row r="218" ht="12.75">
      <c r="A218" t="s">
        <v>322</v>
      </c>
    </row>
    <row r="219" ht="12.75">
      <c r="A219" s="43">
        <f>0.052*$A140*$B136</f>
        <v>365.50800000000004</v>
      </c>
    </row>
    <row r="220" ht="12.75">
      <c r="A220" t="s">
        <v>338</v>
      </c>
    </row>
    <row r="221" ht="12.75">
      <c r="A221" s="43">
        <f>0.097*$A140*$B136</f>
        <v>681.8130000000001</v>
      </c>
    </row>
    <row r="222" ht="12.75">
      <c r="A222" s="28" t="s">
        <v>339</v>
      </c>
    </row>
    <row r="224" ht="12.75">
      <c r="A224" t="s">
        <v>340</v>
      </c>
    </row>
    <row r="225" ht="12.75">
      <c r="A225" s="43">
        <f>0.049*$A140*$B136</f>
        <v>344.42100000000005</v>
      </c>
    </row>
    <row r="226" ht="12.75">
      <c r="A226" t="s">
        <v>323</v>
      </c>
    </row>
    <row r="227" ht="12.75">
      <c r="A227" s="43">
        <f>0.078*$A140*$B136</f>
        <v>548.2620000000001</v>
      </c>
    </row>
    <row r="228" ht="12.75">
      <c r="A228" s="28" t="s">
        <v>341</v>
      </c>
    </row>
    <row r="230" ht="12.75">
      <c r="A230" t="s">
        <v>342</v>
      </c>
    </row>
    <row r="231" ht="12.75">
      <c r="A231" s="43">
        <f>0.045*$A140*$B136</f>
        <v>316.30500000000006</v>
      </c>
    </row>
    <row r="232" ht="12.75">
      <c r="A232" s="28" t="s">
        <v>343</v>
      </c>
    </row>
    <row r="234" ht="12.75">
      <c r="A234" t="s">
        <v>340</v>
      </c>
    </row>
    <row r="235" ht="12.75">
      <c r="A235" s="43">
        <f>0.049*$A140*$B136</f>
        <v>344.42100000000005</v>
      </c>
    </row>
    <row r="236" ht="12.75">
      <c r="A236" t="s">
        <v>323</v>
      </c>
    </row>
    <row r="237" ht="12.75">
      <c r="A237" s="43">
        <f>0.078*$A140*$B136</f>
        <v>548.2620000000001</v>
      </c>
    </row>
    <row r="238" ht="12.75">
      <c r="A238" s="28" t="s">
        <v>344</v>
      </c>
    </row>
    <row r="240" ht="12.75">
      <c r="A240" t="s">
        <v>322</v>
      </c>
    </row>
    <row r="241" ht="12.75">
      <c r="A241" s="43">
        <f>0.052*$A140*$B136</f>
        <v>365.50800000000004</v>
      </c>
    </row>
    <row r="242" ht="12.75">
      <c r="A242" t="s">
        <v>323</v>
      </c>
    </row>
    <row r="243" ht="12.75">
      <c r="A243" s="43">
        <f>0.078*$A140*$B136</f>
        <v>548.2620000000001</v>
      </c>
    </row>
    <row r="244" ht="12.75">
      <c r="A244" s="28" t="s">
        <v>345</v>
      </c>
    </row>
    <row r="246" ht="12.75">
      <c r="A246" t="s">
        <v>340</v>
      </c>
    </row>
    <row r="247" ht="12.75">
      <c r="A247" s="43">
        <f>0.049*$A140*$B136</f>
        <v>344.42100000000005</v>
      </c>
    </row>
    <row r="248" ht="12.75">
      <c r="A248" t="s">
        <v>346</v>
      </c>
    </row>
    <row r="249" ht="12.75">
      <c r="A249" s="43">
        <f>0.09*$A140*$B136</f>
        <v>632.6100000000001</v>
      </c>
    </row>
    <row r="250" ht="12.75">
      <c r="A250" s="28" t="s">
        <v>347</v>
      </c>
    </row>
    <row r="252" ht="12.75">
      <c r="A252" t="s">
        <v>348</v>
      </c>
    </row>
    <row r="253" ht="12.75">
      <c r="A253" s="43">
        <f>0.032*$A140*$B136</f>
        <v>224.92800000000005</v>
      </c>
    </row>
    <row r="254" ht="12.75">
      <c r="A254" t="s">
        <v>349</v>
      </c>
    </row>
    <row r="255" ht="12.75">
      <c r="A255" s="43">
        <f>0.088*$A140*$B136</f>
        <v>618.552</v>
      </c>
    </row>
    <row r="256" ht="12.75">
      <c r="A256" s="28" t="s">
        <v>350</v>
      </c>
    </row>
    <row r="258" ht="12.75">
      <c r="A258" t="s">
        <v>351</v>
      </c>
    </row>
    <row r="259" ht="12.75">
      <c r="A259" s="43">
        <f>0.032*$A140*$B136</f>
        <v>224.92800000000005</v>
      </c>
    </row>
    <row r="260" ht="12.75">
      <c r="A260" t="s">
        <v>352</v>
      </c>
    </row>
    <row r="261" ht="12.75">
      <c r="A261" s="43">
        <f>0.055*$A140*$B136</f>
        <v>386.595</v>
      </c>
    </row>
    <row r="262" ht="12.75">
      <c r="A262" t="s">
        <v>353</v>
      </c>
    </row>
    <row r="264" ht="12.75">
      <c r="A264" s="28" t="s">
        <v>354</v>
      </c>
    </row>
    <row r="266" ht="12.75">
      <c r="A266" t="s">
        <v>355</v>
      </c>
    </row>
    <row r="267" ht="12.75">
      <c r="A267" s="43">
        <f>0.032*$A140*$B136</f>
        <v>224.92800000000005</v>
      </c>
    </row>
    <row r="268" ht="12.75">
      <c r="A268" t="s">
        <v>340</v>
      </c>
    </row>
    <row r="269" ht="12.75">
      <c r="A269" s="43">
        <f>0.049*$A140*$B136</f>
        <v>344.42100000000005</v>
      </c>
    </row>
    <row r="270" ht="12.75">
      <c r="A270" t="s">
        <v>356</v>
      </c>
    </row>
    <row r="271" ht="12.75">
      <c r="A271" s="43">
        <f>0.065*$A140*$B136</f>
        <v>456.8850000000001</v>
      </c>
    </row>
    <row r="272" ht="12.75">
      <c r="A272" s="28" t="s">
        <v>357</v>
      </c>
    </row>
    <row r="273" ht="12.75">
      <c r="A273" s="43">
        <f>0.023*$A140*$B136</f>
        <v>161.66700000000003</v>
      </c>
    </row>
    <row r="274" ht="12.75">
      <c r="A274" s="28" t="s">
        <v>358</v>
      </c>
    </row>
    <row r="276" ht="12.75">
      <c r="A276" t="s">
        <v>359</v>
      </c>
    </row>
    <row r="277" ht="12.75">
      <c r="A277" s="43">
        <f>0.045*$A140*$B136</f>
        <v>316.30500000000006</v>
      </c>
    </row>
    <row r="278" ht="12.75">
      <c r="A278" s="28" t="s">
        <v>360</v>
      </c>
    </row>
    <row r="280" ht="12.75">
      <c r="A280" t="s">
        <v>361</v>
      </c>
    </row>
    <row r="281" ht="12.75">
      <c r="A281" s="43">
        <f>0.032*$A140*$B136</f>
        <v>224.92800000000005</v>
      </c>
    </row>
    <row r="282" ht="12.75">
      <c r="A282" t="s">
        <v>338</v>
      </c>
    </row>
    <row r="283" ht="12.75">
      <c r="A283" s="43">
        <f>0.097*$A140*$B136</f>
        <v>681.8130000000001</v>
      </c>
    </row>
    <row r="284" ht="12.75">
      <c r="A284" s="28" t="s">
        <v>362</v>
      </c>
    </row>
    <row r="286" ht="12.75">
      <c r="A286" t="s">
        <v>322</v>
      </c>
    </row>
    <row r="287" ht="12.75">
      <c r="A287" s="43">
        <f>0.052*$A140*$B136</f>
        <v>365.50800000000004</v>
      </c>
    </row>
    <row r="288" ht="12.75">
      <c r="A288" t="s">
        <v>338</v>
      </c>
    </row>
    <row r="289" ht="12.75">
      <c r="A289" s="43">
        <f>0.097*$A140*$B136</f>
        <v>681.8130000000001</v>
      </c>
    </row>
    <row r="290" ht="12.75">
      <c r="A290" s="28" t="s">
        <v>363</v>
      </c>
    </row>
    <row r="291" ht="12.75">
      <c r="A291" s="43">
        <f>0.043*$A140*$B136</f>
        <v>302.247</v>
      </c>
    </row>
    <row r="292" ht="12.75">
      <c r="A292" s="28" t="s">
        <v>364</v>
      </c>
    </row>
    <row r="294" ht="12.75">
      <c r="A294" t="s">
        <v>365</v>
      </c>
    </row>
    <row r="295" ht="12.75">
      <c r="A295" s="43">
        <f>0.049*$A140*$B136</f>
        <v>344.42100000000005</v>
      </c>
    </row>
    <row r="296" ht="12.75">
      <c r="A296" s="28" t="s">
        <v>366</v>
      </c>
    </row>
    <row r="298" ht="12.75">
      <c r="A298" t="s">
        <v>367</v>
      </c>
    </row>
    <row r="299" ht="12.75">
      <c r="A299" s="43">
        <f>0.023*$A140*$B136</f>
        <v>161.66700000000003</v>
      </c>
    </row>
    <row r="300" ht="12.75">
      <c r="A300" s="28" t="s">
        <v>368</v>
      </c>
    </row>
    <row r="301" ht="12.75">
      <c r="A301" s="43">
        <f>0.071*$A140*$B136</f>
        <v>499.05899999999997</v>
      </c>
    </row>
    <row r="302" ht="12.75">
      <c r="A302" s="28" t="s">
        <v>369</v>
      </c>
    </row>
    <row r="304" ht="12.75">
      <c r="A304" t="s">
        <v>370</v>
      </c>
    </row>
    <row r="305" ht="12.75">
      <c r="A305" s="43">
        <f>0.078*$A140*$B136</f>
        <v>548.2620000000001</v>
      </c>
    </row>
    <row r="306" ht="12.75">
      <c r="A306" s="28" t="s">
        <v>371</v>
      </c>
    </row>
    <row r="307" ht="12.75">
      <c r="A307" s="43">
        <f>0.031*$A140*$B136</f>
        <v>217.899</v>
      </c>
    </row>
    <row r="308" ht="12.75">
      <c r="A308" s="28" t="s">
        <v>372</v>
      </c>
    </row>
    <row r="310" ht="12.75">
      <c r="A310" t="s">
        <v>355</v>
      </c>
    </row>
    <row r="311" ht="12.75">
      <c r="A311" s="43">
        <f>0.032*$A140*$B136</f>
        <v>224.92800000000005</v>
      </c>
    </row>
    <row r="312" ht="12.75">
      <c r="A312" t="s">
        <v>373</v>
      </c>
    </row>
    <row r="313" ht="12.75">
      <c r="A313" s="43">
        <f>0.071*$A140*$B136</f>
        <v>499.05899999999997</v>
      </c>
    </row>
    <row r="314" ht="12.75">
      <c r="A314" t="s">
        <v>374</v>
      </c>
    </row>
    <row r="315" ht="12.75">
      <c r="A315" s="43">
        <f>0.049*$A140*$B136</f>
        <v>344.42100000000005</v>
      </c>
    </row>
    <row r="316" ht="12.75">
      <c r="A316" s="28" t="s">
        <v>375</v>
      </c>
    </row>
    <row r="318" ht="12.75">
      <c r="A318" t="s">
        <v>376</v>
      </c>
    </row>
    <row r="319" ht="12.75">
      <c r="A319" s="43">
        <f>0.065*$A140*$B136</f>
        <v>456.8850000000001</v>
      </c>
    </row>
    <row r="320" ht="12.75">
      <c r="A320" s="28" t="s">
        <v>377</v>
      </c>
    </row>
    <row r="321" ht="12.75">
      <c r="A321" s="43">
        <f>0.019*$A140*$B136</f>
        <v>133.55100000000002</v>
      </c>
    </row>
    <row r="327" spans="1:2" ht="12.75">
      <c r="A327" s="45" t="s">
        <v>378</v>
      </c>
      <c r="B327" s="45"/>
    </row>
    <row r="329" ht="12.75">
      <c r="A329" s="30" t="s">
        <v>379</v>
      </c>
    </row>
    <row r="331" spans="1:6" ht="12.75">
      <c r="A331" t="s">
        <v>380</v>
      </c>
      <c r="B331" t="s">
        <v>381</v>
      </c>
      <c r="C331" t="s">
        <v>382</v>
      </c>
      <c r="E331" t="s">
        <v>383</v>
      </c>
      <c r="F331" t="s">
        <v>385</v>
      </c>
    </row>
    <row r="332" spans="1:6" ht="12.75">
      <c r="A332" s="38">
        <v>74</v>
      </c>
      <c r="B332" s="38">
        <v>98</v>
      </c>
      <c r="C332" s="46">
        <f>A332/B332</f>
        <v>0.7551020408163265</v>
      </c>
      <c r="E332" t="s">
        <v>384</v>
      </c>
      <c r="F332" t="s">
        <v>386</v>
      </c>
    </row>
  </sheetData>
  <sheetProtection/>
  <mergeCells count="44">
    <mergeCell ref="A144:C144"/>
    <mergeCell ref="A146:D146"/>
    <mergeCell ref="A150:D150"/>
    <mergeCell ref="B2:C2"/>
    <mergeCell ref="B13:C13"/>
    <mergeCell ref="A45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83:C83"/>
    <mergeCell ref="A84:C84"/>
    <mergeCell ref="E92:H92"/>
    <mergeCell ref="F93:H93"/>
    <mergeCell ref="A85:C85"/>
    <mergeCell ref="A86:C86"/>
    <mergeCell ref="A92:D92"/>
    <mergeCell ref="B93:D9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Jacer Pedregal da San Angel SA de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Administrator</cp:lastModifiedBy>
  <cp:lastPrinted>2007-03-08T12:16:22Z</cp:lastPrinted>
  <dcterms:created xsi:type="dcterms:W3CDTF">2007-03-07T14:56:42Z</dcterms:created>
  <dcterms:modified xsi:type="dcterms:W3CDTF">2008-08-18T17:20:32Z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