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2"/>
  </bookViews>
  <sheets>
    <sheet name="Ejemplo trabajador hora 35k" sheetId="1" r:id="rId1"/>
    <sheet name="Ejemplo trabajador ($65k +" sheetId="2" r:id="rId2"/>
    <sheet name="Entrepreneur Example ($270k)" sheetId="3" r:id="rId3"/>
  </sheets>
  <definedNames/>
  <calcPr fullCalcOnLoad="1"/>
</workbook>
</file>

<file path=xl/comments1.xml><?xml version="1.0" encoding="utf-8"?>
<comments xmlns="http://schemas.openxmlformats.org/spreadsheetml/2006/main">
  <authors>
    <author/>
  </authors>
  <commentList>
    <comment ref="A16" authorId="0">
      <text>
        <r>
          <rPr>
            <sz val="10"/>
            <color rgb="FF000000"/>
            <rFont val="Arial"/>
            <family val="0"/>
          </rPr>
          <t>This valuation is the amount of money you have left after deducting taxes. If you are a business owner, you should also deduct any business expenses. You simply divide your take-home pay by the total number of hours worked.</t>
        </r>
      </text>
    </comment>
    <comment ref="A19" authorId="0">
      <text>
        <r>
          <rPr>
            <sz val="10"/>
            <color rgb="FF000000"/>
            <rFont val="Arial"/>
            <family val="0"/>
          </rPr>
          <t>This valuation is based on the rate that you could expect to earn if you were to be hired by an outside company for a job you are qualified to perform.</t>
        </r>
      </text>
    </comment>
    <comment ref="A26" authorId="0">
      <text>
        <r>
          <rPr>
            <sz val="10"/>
            <color rgb="FF000000"/>
            <rFont val="Arial"/>
            <family val="0"/>
          </rPr>
          <t>This valuation is based on the rate you would pay someone else to do the work that you do. The overall rate is determined by calculating the percentage of time spent working in each role.</t>
        </r>
      </text>
    </comment>
  </commentList>
</comments>
</file>

<file path=xl/comments2.xml><?xml version="1.0" encoding="utf-8"?>
<comments xmlns="http://schemas.openxmlformats.org/spreadsheetml/2006/main">
  <authors>
    <author/>
  </authors>
  <commentList>
    <comment ref="A16" authorId="0">
      <text>
        <r>
          <rPr>
            <sz val="10"/>
            <color rgb="FF000000"/>
            <rFont val="Arial"/>
            <family val="0"/>
          </rPr>
          <t>This valuation is the amount of money you have left after deducting taxes. If you are a business owner, you should also deduct any business expenses. You simply divide your take-home pay by the total number of hours worked.</t>
        </r>
      </text>
    </comment>
    <comment ref="A19" authorId="0">
      <text>
        <r>
          <rPr>
            <sz val="10"/>
            <color rgb="FF000000"/>
            <rFont val="Arial"/>
            <family val="0"/>
          </rPr>
          <t>This valuation is based on the rate that you could expect to earn if you were to be hired by an outside company for a job you are qualified to perform.</t>
        </r>
      </text>
    </comment>
    <comment ref="A27" authorId="0">
      <text>
        <r>
          <rPr>
            <sz val="10"/>
            <color rgb="FF000000"/>
            <rFont val="Arial"/>
            <family val="0"/>
          </rPr>
          <t>This valuation is based on the rate you would pay someone else to do the work that you do. The overall rate is determined by calculating the percentage of time spent working in each role.</t>
        </r>
      </text>
    </comment>
  </commentList>
</comments>
</file>

<file path=xl/comments3.xml><?xml version="1.0" encoding="utf-8"?>
<comments xmlns="http://schemas.openxmlformats.org/spreadsheetml/2006/main">
  <authors>
    <author/>
  </authors>
  <commentList>
    <comment ref="A19" authorId="0">
      <text>
        <r>
          <rPr>
            <sz val="10"/>
            <color rgb="FF000000"/>
            <rFont val="Arial"/>
            <family val="0"/>
          </rPr>
          <t>This valuation is the amount of money you have left after deducting taxes. If you are a business owner, you should also deduct any business expenses. You simply divide your take-home pay by the total number of hours worked.</t>
        </r>
      </text>
    </comment>
    <comment ref="A27" authorId="0">
      <text>
        <r>
          <rPr>
            <sz val="10"/>
            <color rgb="FF000000"/>
            <rFont val="Arial"/>
            <family val="0"/>
          </rPr>
          <t>With a regular job, this person would not be subject to the Self-Employment Tax, which is why the estimated taxes are lower here than in Step 2 above.</t>
        </r>
      </text>
    </comment>
    <comment ref="A36" authorId="0">
      <text>
        <r>
          <rPr>
            <sz val="10"/>
            <color rgb="FF000000"/>
            <rFont val="Arial"/>
            <family val="0"/>
          </rPr>
          <t>With a regular job, this person would not be subject to the Self-Employment Tax, which is why the estimated taxes are lower here than in Step 2 above.</t>
        </r>
      </text>
    </comment>
    <comment ref="A41" authorId="0">
      <text>
        <r>
          <rPr>
            <sz val="10"/>
            <color rgb="FF000000"/>
            <rFont val="Arial"/>
            <family val="0"/>
          </rPr>
          <t>This valuation is based on the net income your business has generated in the last year multiplied by a reasonable growth multiple. My business doubled from last year to this year, so I chose 2x for the growth multiple in this example.</t>
        </r>
      </text>
    </comment>
    <comment ref="B41" authorId="0">
      <text>
        <r>
          <rPr>
            <sz val="10"/>
            <color rgb="FF000000"/>
            <rFont val="Arial"/>
            <family val="0"/>
          </rPr>
          <t>NOI = Net Operating Income</t>
        </r>
      </text>
    </comment>
    <comment ref="A22" authorId="0">
      <text>
        <r>
          <rPr>
            <sz val="10"/>
            <color rgb="FF000000"/>
            <rFont val="Arial"/>
            <family val="0"/>
          </rPr>
          <t>This valuation is based on the rate that you could expect to earn if you were to be hired by an outside company for a job you are qualified to perform.</t>
        </r>
      </text>
    </comment>
    <comment ref="A30" authorId="0">
      <text>
        <r>
          <rPr>
            <sz val="10"/>
            <color rgb="FF000000"/>
            <rFont val="Arial"/>
            <family val="0"/>
          </rPr>
          <t>This valuation is based on the rate you would pay someone else to do the work that you do. The overall rate is determined by calculating the percentage of time spent working in each role.</t>
        </r>
      </text>
    </comment>
  </commentList>
</comments>
</file>

<file path=xl/sharedStrings.xml><?xml version="1.0" encoding="utf-8"?>
<sst xmlns="http://schemas.openxmlformats.org/spreadsheetml/2006/main" count="149" uniqueCount="81">
  <si>
    <t>Taxes (30% estimated)</t>
  </si>
  <si>
    <t>Hourly Rate</t>
  </si>
  <si>
    <t>5-Minute Rate</t>
  </si>
  <si>
    <t>15-Minute Rate</t>
  </si>
  <si>
    <t>Daily Rate (10 hours)</t>
  </si>
  <si>
    <t>Weekly Rate (5 days)</t>
  </si>
  <si>
    <t>Take-Home Pay (estimated)</t>
  </si>
  <si>
    <t>Weighted Average Rate</t>
  </si>
  <si>
    <t>STEP 4: Expected Value Methods</t>
  </si>
  <si>
    <t>Growth Multiple Method</t>
  </si>
  <si>
    <t>Projected NOI</t>
  </si>
  <si>
    <t>Growth Multiple</t>
  </si>
  <si>
    <t>Expected Value Method</t>
  </si>
  <si>
    <t>WORKING HOURS</t>
  </si>
  <si>
    <t>Percentage of Time</t>
  </si>
  <si>
    <t>Estimated Subscribers per Hour of Work</t>
  </si>
  <si>
    <t>Expected Value / Hour</t>
  </si>
  <si>
    <t>Sales and Marketing</t>
  </si>
  <si>
    <t>Legal and Accounting</t>
  </si>
  <si>
    <t>Partnerships and Growth</t>
  </si>
  <si>
    <t>Speaking</t>
  </si>
  <si>
    <t>Administrative Work</t>
  </si>
  <si>
    <t>Writing Blog Posts</t>
  </si>
  <si>
    <t>Grand Total</t>
  </si>
  <si>
    <t>LIFETIME VALUE</t>
  </si>
  <si>
    <t>Total Subscribers</t>
  </si>
  <si>
    <t>Total Revenue</t>
  </si>
  <si>
    <t>Annual revenue per subscriber</t>
  </si>
  <si>
    <t>Monthly revenue per subscriber</t>
  </si>
  <si>
    <t>Hay 3 ejemplos en esta hoja de cálculo: un trabajador por hora que gana 35,000 € al año, un trabajador asalariado que gana 65,000 € al año y tiene un trabajo de medio tiempo que gana 8,000 € al año, y un empresario que tiene un negocio que gana 270,000 € al año. Todos estos números son antes de agregar los impuestos y gastos, que también se calculan en la hoja de cálculo. Haz clic en las pestañas de la parte inferior de la hoja para verlas.</t>
  </si>
  <si>
    <t>PASO 1: Tiempo</t>
  </si>
  <si>
    <t>Media mensual</t>
  </si>
  <si>
    <t>Anual</t>
  </si>
  <si>
    <t>PASO 2: Dinero</t>
  </si>
  <si>
    <t>Ingresos</t>
  </si>
  <si>
    <t>Salario</t>
  </si>
  <si>
    <t>Total horas de trabajo</t>
  </si>
  <si>
    <t>Ingreso anual</t>
  </si>
  <si>
    <t>Impuestos (25% estimado)</t>
  </si>
  <si>
    <t>Pago neto</t>
  </si>
  <si>
    <t>PASO 3: Métodos de ingresos realizados</t>
  </si>
  <si>
    <t>Promedios</t>
  </si>
  <si>
    <t>Tarifa por horas</t>
  </si>
  <si>
    <t>Tarifa por 5 minutos</t>
  </si>
  <si>
    <t>Tarifa por 15 minutos</t>
  </si>
  <si>
    <t>Tarifa por día (10 horas)</t>
  </si>
  <si>
    <t>Tarifa por semana (5 días)</t>
  </si>
  <si>
    <t>Tarifa</t>
  </si>
  <si>
    <t>Método tarifa de mercado</t>
  </si>
  <si>
    <t>Método pago neto</t>
  </si>
  <si>
    <t>Tarifa de mercado</t>
  </si>
  <si>
    <t>Trabajo alternativo 1</t>
  </si>
  <si>
    <t>Trabajo alternativo 2</t>
  </si>
  <si>
    <t>Tarifa media (trabajos 1 y 2)</t>
  </si>
  <si>
    <t>Pago neto (estimado)</t>
  </si>
  <si>
    <t>Tarifa estimada</t>
  </si>
  <si>
    <t>Tiempo parcial</t>
  </si>
  <si>
    <t>*Consulta la pestaña Ejemplo de Emprendedor en la parte inferior de esta hoja de cálculo.</t>
  </si>
  <si>
    <t>PASO 4: Métodos de valor esperado</t>
  </si>
  <si>
    <t>Método en función de los costes</t>
  </si>
  <si>
    <t>Empleado potencial para la tarea 1</t>
  </si>
  <si>
    <t>Empleado potencial para la tarea 2</t>
  </si>
  <si>
    <t>Empleado potencial para la tarea 3</t>
  </si>
  <si>
    <t>Tasa Promedio Ponderada</t>
  </si>
  <si>
    <t>Impuestos (30% estimado)</t>
  </si>
  <si>
    <t>Ocupación de medio tiempo</t>
  </si>
  <si>
    <t>Empleado potencial para la tarea 4</t>
  </si>
  <si>
    <t>Trabajo alternativo 3</t>
  </si>
  <si>
    <t>Tarifa media (1,2 y 3)</t>
  </si>
  <si>
    <t>Impuestos (30% estimados)</t>
  </si>
  <si>
    <t>INSTRUCCIONES: Antes de usar este documento, te recomendamos que hagas una copia. Puedes ir a 'Archivo' y seleccionar 'Hacer una copia' o 'Guardar como'.</t>
  </si>
  <si>
    <t>Producto 1</t>
  </si>
  <si>
    <t>Producto 2</t>
  </si>
  <si>
    <t>Producto 3</t>
  </si>
  <si>
    <t>TOTAL ingresos</t>
  </si>
  <si>
    <t>Ingresos (40% estimados)</t>
  </si>
  <si>
    <t>Gastos del negocio</t>
  </si>
  <si>
    <t>Margen de explotación</t>
  </si>
  <si>
    <t>Metodo pago neto</t>
  </si>
  <si>
    <t>Horas/ Mes</t>
  </si>
  <si>
    <t>Horas/ año</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</si>
</sst>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quot;#,##0.00"/>
    <numFmt numFmtId="166" formatCode="&quot;$&quot;#,##0"/>
    <numFmt numFmtId="167" formatCode="#,##0.0"/>
    <numFmt numFmtId="168" formatCode="0.0%"/>
    <numFmt numFmtId="169" formatCode="_-* #,##0.00\ [$€-40C]_-;\-* #,##0.00\ [$€-40C]_-;_-* &quot;-&quot;??\ [$€-40C]_-;_-@_-"/>
    <numFmt numFmtId="170" formatCode="_-* #,##0\ &quot;€&quot;_-;\-* #,##0\ &quot;€&quot;_-;_-* &quot;-&quot;??\ &quot;€&quot;_-;_-@_-"/>
    <numFmt numFmtId="171" formatCode="#,##0.00\ &quot;€&quot;"/>
    <numFmt numFmtId="172" formatCode="_-* #,##0\ [$€-40C]_-;\-* #,##0\ [$€-40C]_-;_-* &quot;-&quot;??\ [$€-40C]_-;_-@_-"/>
  </numFmts>
  <fonts count="41">
    <font>
      <sz val="10"/>
      <color rgb="FF000000"/>
      <name val="Arial"/>
      <family val="0"/>
    </font>
    <font>
      <sz val="11"/>
      <color indexed="8"/>
      <name val="Calibri"/>
      <family val="2"/>
    </font>
    <font>
      <i/>
      <sz val="10"/>
      <name val="Arial"/>
      <family val="0"/>
    </font>
    <font>
      <b/>
      <sz val="10"/>
      <name val="Arial"/>
      <family val="0"/>
    </font>
    <font>
      <sz val="10"/>
      <name val="Arial"/>
      <family val="0"/>
    </font>
    <font>
      <b/>
      <i/>
      <sz val="10"/>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FE2F3"/>
        <bgColor indexed="64"/>
      </patternFill>
    </fill>
    <fill>
      <patternFill patternType="solid">
        <fgColor rgb="FFD9EAD3"/>
        <bgColor indexed="64"/>
      </patternFill>
    </fill>
    <fill>
      <patternFill patternType="solid">
        <fgColor rgb="FFFFFFFF"/>
        <bgColor indexed="64"/>
      </patternFill>
    </fill>
    <fill>
      <patternFill patternType="solid">
        <fgColor rgb="FFFFF2CC"/>
        <bgColor indexed="64"/>
      </patternFill>
    </fill>
    <fill>
      <patternFill patternType="solid">
        <fgColor rgb="FFFFE59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1">
    <xf numFmtId="0" fontId="0" fillId="0" borderId="0" xfId="0" applyFont="1" applyAlignment="1">
      <alignment/>
    </xf>
    <xf numFmtId="0" fontId="3" fillId="33" borderId="0" xfId="0" applyFont="1" applyFill="1" applyAlignment="1">
      <alignment horizontal="center" vertical="center" wrapText="1"/>
    </xf>
    <xf numFmtId="0" fontId="4" fillId="33" borderId="0" xfId="0" applyFont="1" applyFill="1" applyAlignment="1">
      <alignment/>
    </xf>
    <xf numFmtId="0" fontId="4" fillId="0" borderId="0" xfId="0" applyFont="1" applyAlignment="1">
      <alignment horizontal="left" vertical="center"/>
    </xf>
    <xf numFmtId="164" fontId="4" fillId="0" borderId="0" xfId="0" applyNumberFormat="1" applyFont="1" applyAlignment="1">
      <alignment horizontal="right" vertical="center"/>
    </xf>
    <xf numFmtId="0" fontId="4" fillId="0" borderId="0" xfId="0" applyFont="1" applyAlignment="1">
      <alignment horizontal="center" vertical="center" wrapText="1"/>
    </xf>
    <xf numFmtId="0" fontId="4" fillId="0" borderId="0" xfId="0" applyFont="1" applyAlignment="1">
      <alignment horizontal="right" vertical="center"/>
    </xf>
    <xf numFmtId="9" fontId="4" fillId="0" borderId="0" xfId="0" applyNumberFormat="1" applyFont="1" applyAlignment="1">
      <alignment horizontal="right" vertical="center"/>
    </xf>
    <xf numFmtId="0" fontId="4" fillId="0" borderId="0" xfId="0" applyFont="1" applyAlignment="1">
      <alignment horizontal="right"/>
    </xf>
    <xf numFmtId="165" fontId="4" fillId="0" borderId="0" xfId="0" applyNumberFormat="1" applyFont="1" applyAlignment="1">
      <alignment horizontal="right"/>
    </xf>
    <xf numFmtId="165" fontId="4" fillId="0" borderId="0" xfId="0" applyNumberFormat="1" applyFont="1" applyAlignment="1">
      <alignment horizontal="right" vertical="center"/>
    </xf>
    <xf numFmtId="165" fontId="4" fillId="0" borderId="0" xfId="0" applyNumberFormat="1" applyFont="1" applyAlignment="1">
      <alignment horizontal="right"/>
    </xf>
    <xf numFmtId="3" fontId="4" fillId="0" borderId="0" xfId="0" applyNumberFormat="1" applyFont="1" applyAlignment="1">
      <alignment horizontal="right"/>
    </xf>
    <xf numFmtId="0" fontId="4" fillId="0" borderId="0" xfId="0" applyFont="1" applyAlignment="1">
      <alignment/>
    </xf>
    <xf numFmtId="0" fontId="2" fillId="0" borderId="0" xfId="0" applyFont="1" applyAlignment="1">
      <alignment horizontal="center"/>
    </xf>
    <xf numFmtId="0" fontId="4" fillId="0" borderId="0" xfId="0" applyFont="1" applyAlignment="1">
      <alignment horizontal="right"/>
    </xf>
    <xf numFmtId="0" fontId="4" fillId="0" borderId="0" xfId="0" applyFont="1" applyAlignment="1">
      <alignment/>
    </xf>
    <xf numFmtId="0" fontId="4" fillId="0" borderId="0" xfId="0" applyFont="1" applyAlignment="1">
      <alignment horizontal="left"/>
    </xf>
    <xf numFmtId="0" fontId="3" fillId="0" borderId="0" xfId="0" applyFont="1" applyAlignment="1">
      <alignment/>
    </xf>
    <xf numFmtId="166" fontId="4" fillId="0" borderId="0" xfId="0" applyNumberFormat="1" applyFont="1" applyAlignment="1">
      <alignment/>
    </xf>
    <xf numFmtId="9" fontId="4" fillId="0" borderId="0" xfId="0" applyNumberFormat="1" applyFont="1" applyAlignment="1">
      <alignment/>
    </xf>
    <xf numFmtId="0" fontId="4" fillId="0" borderId="0" xfId="0" applyFont="1" applyAlignment="1">
      <alignment horizontal="left"/>
    </xf>
    <xf numFmtId="3" fontId="4" fillId="0" borderId="0" xfId="0" applyNumberFormat="1" applyFont="1" applyAlignment="1">
      <alignment horizontal="right"/>
    </xf>
    <xf numFmtId="166" fontId="4" fillId="0" borderId="0" xfId="0" applyNumberFormat="1" applyFont="1" applyAlignment="1">
      <alignment horizontal="right"/>
    </xf>
    <xf numFmtId="0" fontId="4" fillId="0" borderId="0" xfId="0" applyFont="1" applyAlignment="1">
      <alignment/>
    </xf>
    <xf numFmtId="165" fontId="4" fillId="0" borderId="0" xfId="0" applyNumberFormat="1" applyFont="1" applyAlignment="1">
      <alignment/>
    </xf>
    <xf numFmtId="0" fontId="4" fillId="0" borderId="0" xfId="0" applyFont="1" applyAlignment="1">
      <alignment horizontal="left"/>
    </xf>
    <xf numFmtId="9" fontId="4" fillId="0" borderId="0" xfId="0" applyNumberFormat="1" applyFont="1" applyAlignment="1">
      <alignment/>
    </xf>
    <xf numFmtId="10" fontId="4" fillId="0" borderId="0" xfId="0" applyNumberFormat="1" applyFont="1" applyAlignment="1">
      <alignment/>
    </xf>
    <xf numFmtId="166" fontId="4" fillId="0" borderId="0" xfId="0" applyNumberFormat="1" applyFont="1" applyAlignment="1">
      <alignment/>
    </xf>
    <xf numFmtId="0" fontId="3" fillId="33" borderId="0" xfId="0" applyFont="1" applyFill="1" applyAlignment="1">
      <alignment horizontal="center" vertical="center" wrapText="1"/>
    </xf>
    <xf numFmtId="9" fontId="3" fillId="33" borderId="0" xfId="0" applyNumberFormat="1" applyFont="1" applyFill="1" applyAlignment="1">
      <alignment horizontal="center" vertical="center" wrapText="1"/>
    </xf>
    <xf numFmtId="165" fontId="3" fillId="33" borderId="0" xfId="0" applyNumberFormat="1" applyFont="1" applyFill="1" applyAlignment="1">
      <alignment horizontal="center" vertical="center" wrapText="1"/>
    </xf>
    <xf numFmtId="0" fontId="2" fillId="34" borderId="0" xfId="0" applyFont="1" applyFill="1" applyAlignment="1">
      <alignment horizontal="center" vertical="center"/>
    </xf>
    <xf numFmtId="0" fontId="2" fillId="34" borderId="0" xfId="0" applyFont="1" applyFill="1" applyAlignment="1">
      <alignment horizontal="center" vertical="center"/>
    </xf>
    <xf numFmtId="9" fontId="2" fillId="34" borderId="0" xfId="0" applyNumberFormat="1" applyFont="1" applyFill="1" applyAlignment="1">
      <alignment horizontal="center" vertical="center"/>
    </xf>
    <xf numFmtId="165" fontId="2" fillId="34" borderId="0" xfId="0" applyNumberFormat="1" applyFont="1" applyFill="1" applyAlignment="1">
      <alignment horizontal="center" vertical="center" wrapText="1"/>
    </xf>
    <xf numFmtId="0" fontId="4" fillId="0" borderId="0" xfId="0" applyFont="1" applyAlignment="1">
      <alignment/>
    </xf>
    <xf numFmtId="165" fontId="4" fillId="0" borderId="0" xfId="0" applyNumberFormat="1" applyFont="1" applyAlignment="1">
      <alignment/>
    </xf>
    <xf numFmtId="165" fontId="3" fillId="0" borderId="0" xfId="0" applyNumberFormat="1" applyFont="1" applyAlignment="1">
      <alignment/>
    </xf>
    <xf numFmtId="0" fontId="4" fillId="0" borderId="0" xfId="0" applyFont="1" applyAlignment="1">
      <alignment horizontal="left" vertical="top" wrapText="1"/>
    </xf>
    <xf numFmtId="3" fontId="4" fillId="0" borderId="0" xfId="0" applyNumberFormat="1" applyFont="1" applyAlignment="1">
      <alignment/>
    </xf>
    <xf numFmtId="0" fontId="3" fillId="0" borderId="0" xfId="0" applyFont="1" applyAlignment="1">
      <alignment/>
    </xf>
    <xf numFmtId="165" fontId="2" fillId="0" borderId="0" xfId="0" applyNumberFormat="1" applyFont="1" applyAlignment="1">
      <alignment horizontal="center"/>
    </xf>
    <xf numFmtId="0" fontId="2" fillId="0" borderId="0" xfId="0" applyFont="1" applyAlignment="1">
      <alignment horizontal="center"/>
    </xf>
    <xf numFmtId="165" fontId="2" fillId="0" borderId="0" xfId="0" applyNumberFormat="1" applyFont="1" applyAlignment="1">
      <alignment horizontal="center" vertical="center" wrapText="1"/>
    </xf>
    <xf numFmtId="165" fontId="4" fillId="0" borderId="0" xfId="0" applyNumberFormat="1" applyFont="1" applyAlignment="1">
      <alignment horizontal="right"/>
    </xf>
    <xf numFmtId="167" fontId="4" fillId="0" borderId="0" xfId="0" applyNumberFormat="1" applyFont="1" applyAlignment="1">
      <alignment horizontal="right"/>
    </xf>
    <xf numFmtId="0" fontId="2" fillId="0" borderId="0" xfId="0" applyFont="1" applyAlignment="1">
      <alignment/>
    </xf>
    <xf numFmtId="0" fontId="2" fillId="0" borderId="0" xfId="0" applyFont="1" applyAlignment="1">
      <alignment horizontal="center" vertical="center" wrapText="1"/>
    </xf>
    <xf numFmtId="165" fontId="2" fillId="0" borderId="0" xfId="0" applyNumberFormat="1" applyFont="1" applyAlignment="1">
      <alignment horizontal="center" wrapText="1"/>
    </xf>
    <xf numFmtId="168" fontId="4" fillId="0" borderId="0" xfId="0" applyNumberFormat="1" applyFont="1" applyAlignment="1">
      <alignment horizontal="right" vertical="center"/>
    </xf>
    <xf numFmtId="168" fontId="4" fillId="0" borderId="0" xfId="0" applyNumberFormat="1" applyFont="1" applyAlignment="1">
      <alignment/>
    </xf>
    <xf numFmtId="0" fontId="4" fillId="0" borderId="0" xfId="0" applyFont="1" applyAlignment="1">
      <alignment/>
    </xf>
    <xf numFmtId="0" fontId="3" fillId="0" borderId="0" xfId="0" applyFont="1" applyAlignment="1">
      <alignment/>
    </xf>
    <xf numFmtId="10" fontId="4" fillId="0" borderId="0" xfId="0" applyNumberFormat="1" applyFont="1" applyAlignment="1">
      <alignment horizontal="right"/>
    </xf>
    <xf numFmtId="4" fontId="4" fillId="0" borderId="0" xfId="0" applyNumberFormat="1" applyFont="1" applyAlignment="1">
      <alignment horizontal="right"/>
    </xf>
    <xf numFmtId="4" fontId="4" fillId="0" borderId="0" xfId="0" applyNumberFormat="1" applyFont="1" applyAlignment="1">
      <alignment/>
    </xf>
    <xf numFmtId="4" fontId="4" fillId="0" borderId="0" xfId="0" applyNumberFormat="1" applyFont="1" applyAlignment="1">
      <alignment/>
    </xf>
    <xf numFmtId="0" fontId="4" fillId="0" borderId="0" xfId="0" applyFont="1" applyAlignment="1">
      <alignment horizontal="left" vertical="center"/>
    </xf>
    <xf numFmtId="169" fontId="4" fillId="0" borderId="0" xfId="0" applyNumberFormat="1" applyFont="1" applyAlignment="1">
      <alignment horizontal="right"/>
    </xf>
    <xf numFmtId="0" fontId="4" fillId="0" borderId="0" xfId="0" applyFont="1" applyAlignment="1">
      <alignment horizontal="left"/>
    </xf>
    <xf numFmtId="0" fontId="2" fillId="34" borderId="0" xfId="0" applyFont="1" applyFill="1" applyAlignment="1">
      <alignment horizontal="center" vertical="center"/>
    </xf>
    <xf numFmtId="169" fontId="2" fillId="34" borderId="0" xfId="0" applyNumberFormat="1" applyFont="1" applyFill="1" applyAlignment="1">
      <alignment horizontal="center" vertical="center"/>
    </xf>
    <xf numFmtId="44" fontId="2" fillId="34" borderId="0" xfId="44" applyFont="1" applyFill="1" applyAlignment="1">
      <alignment horizontal="center" vertical="center"/>
    </xf>
    <xf numFmtId="0" fontId="2" fillId="0" borderId="0" xfId="0" applyFont="1" applyAlignment="1">
      <alignment horizontal="center"/>
    </xf>
    <xf numFmtId="44" fontId="4" fillId="0" borderId="0" xfId="44" applyFont="1" applyAlignment="1">
      <alignment/>
    </xf>
    <xf numFmtId="0" fontId="3" fillId="0" borderId="0" xfId="0" applyFont="1" applyAlignment="1">
      <alignment horizontal="left"/>
    </xf>
    <xf numFmtId="0" fontId="3" fillId="0" borderId="0" xfId="0" applyFont="1" applyAlignment="1">
      <alignment/>
    </xf>
    <xf numFmtId="44" fontId="0" fillId="35" borderId="0" xfId="44" applyFont="1" applyFill="1" applyAlignment="1">
      <alignment/>
    </xf>
    <xf numFmtId="44" fontId="4" fillId="0" borderId="0" xfId="44" applyFont="1" applyAlignment="1">
      <alignment/>
    </xf>
    <xf numFmtId="169" fontId="4" fillId="0" borderId="0" xfId="0" applyNumberFormat="1" applyFont="1" applyAlignment="1">
      <alignment/>
    </xf>
    <xf numFmtId="170" fontId="4" fillId="0" borderId="0" xfId="44" applyNumberFormat="1" applyFont="1" applyAlignment="1">
      <alignment/>
    </xf>
    <xf numFmtId="170" fontId="4" fillId="0" borderId="0" xfId="44" applyNumberFormat="1" applyFont="1" applyAlignment="1">
      <alignment/>
    </xf>
    <xf numFmtId="171" fontId="4" fillId="0" borderId="0" xfId="0" applyNumberFormat="1" applyFont="1" applyAlignment="1">
      <alignment/>
    </xf>
    <xf numFmtId="44" fontId="4" fillId="0" borderId="0" xfId="44" applyFont="1" applyAlignment="1">
      <alignment horizontal="right"/>
    </xf>
    <xf numFmtId="0" fontId="4" fillId="0" borderId="0" xfId="0" applyFont="1" applyAlignment="1">
      <alignment horizontal="left" vertical="center"/>
    </xf>
    <xf numFmtId="0" fontId="3" fillId="33" borderId="0" xfId="0" applyFont="1" applyFill="1" applyAlignment="1">
      <alignment horizontal="center" vertical="center" wrapText="1"/>
    </xf>
    <xf numFmtId="172" fontId="4" fillId="0" borderId="0" xfId="0" applyNumberFormat="1" applyFont="1" applyAlignment="1">
      <alignment horizontal="right"/>
    </xf>
    <xf numFmtId="172" fontId="4" fillId="0" borderId="0" xfId="0" applyNumberFormat="1" applyFont="1" applyAlignment="1">
      <alignment/>
    </xf>
    <xf numFmtId="0" fontId="4" fillId="0" borderId="0" xfId="0" applyFont="1" applyAlignment="1">
      <alignment/>
    </xf>
    <xf numFmtId="0" fontId="4" fillId="0" borderId="0" xfId="0" applyFont="1" applyAlignment="1">
      <alignment horizontal="left"/>
    </xf>
    <xf numFmtId="0" fontId="2" fillId="0" borderId="0" xfId="0" applyFont="1" applyAlignment="1">
      <alignment horizontal="center"/>
    </xf>
    <xf numFmtId="0" fontId="3" fillId="0" borderId="0" xfId="0" applyFont="1" applyAlignment="1">
      <alignment horizontal="left"/>
    </xf>
    <xf numFmtId="44" fontId="4" fillId="0" borderId="0" xfId="44" applyFont="1" applyAlignment="1">
      <alignment/>
    </xf>
    <xf numFmtId="0" fontId="3" fillId="0" borderId="0" xfId="0" applyFont="1" applyAlignment="1">
      <alignment/>
    </xf>
    <xf numFmtId="0" fontId="2" fillId="0" borderId="0" xfId="0" applyFont="1" applyAlignment="1">
      <alignment horizontal="center" vertical="center" wrapText="1"/>
    </xf>
    <xf numFmtId="0" fontId="5" fillId="36" borderId="0" xfId="0" applyFont="1" applyFill="1" applyAlignment="1">
      <alignment horizontal="center" vertical="center" wrapText="1"/>
    </xf>
    <xf numFmtId="0" fontId="0" fillId="0" borderId="0" xfId="0" applyFont="1" applyAlignment="1">
      <alignment/>
    </xf>
    <xf numFmtId="0" fontId="4" fillId="37" borderId="0" xfId="0" applyFont="1" applyFill="1" applyAlignment="1">
      <alignment horizontal="center" vertical="center" wrapText="1"/>
    </xf>
    <xf numFmtId="0" fontId="5" fillId="36" borderId="0" xfId="0" applyFont="1" applyFill="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2533650</xdr:colOff>
      <xdr:row>16</xdr:row>
      <xdr:rowOff>95250</xdr:rowOff>
    </xdr:from>
    <xdr:to>
      <xdr:col>4</xdr:col>
      <xdr:colOff>1428750</xdr:colOff>
      <xdr:row>18</xdr:row>
      <xdr:rowOff>38100</xdr:rowOff>
    </xdr:to>
    <xdr:sp>
      <xdr:nvSpPr>
        <xdr:cNvPr id="1" name="Comment 3" hidden="1"/>
        <xdr:cNvSpPr>
          <a:spLocks/>
        </xdr:cNvSpPr>
      </xdr:nvSpPr>
      <xdr:spPr>
        <a:xfrm>
          <a:off x="2533650" y="4848225"/>
          <a:ext cx="5562600" cy="3429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This valuation is the amount of money you have left after deducting taxes. If you are a business owner, you should also deduct any business expenses. You simply divide your take-home pay by the total number of hours worked.</a:t>
          </a:r>
        </a:p>
      </xdr:txBody>
    </xdr:sp>
    <xdr:clientData/>
  </xdr:twoCellAnchor>
  <xdr:twoCellAnchor editAs="absolute">
    <xdr:from>
      <xdr:col>0</xdr:col>
      <xdr:colOff>2533650</xdr:colOff>
      <xdr:row>19</xdr:row>
      <xdr:rowOff>95250</xdr:rowOff>
    </xdr:from>
    <xdr:to>
      <xdr:col>4</xdr:col>
      <xdr:colOff>1428750</xdr:colOff>
      <xdr:row>21</xdr:row>
      <xdr:rowOff>38100</xdr:rowOff>
    </xdr:to>
    <xdr:sp>
      <xdr:nvSpPr>
        <xdr:cNvPr id="2" name="Comment 2" hidden="1"/>
        <xdr:cNvSpPr>
          <a:spLocks/>
        </xdr:cNvSpPr>
      </xdr:nvSpPr>
      <xdr:spPr>
        <a:xfrm>
          <a:off x="2533650" y="5448300"/>
          <a:ext cx="5562600" cy="3429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This valuation is based on the rate that you could expect to earn if you were to be hired by an outside company for a job you are qualified to perform.</a:t>
          </a:r>
        </a:p>
      </xdr:txBody>
    </xdr:sp>
    <xdr:clientData/>
  </xdr:twoCellAnchor>
  <xdr:twoCellAnchor editAs="absolute">
    <xdr:from>
      <xdr:col>1</xdr:col>
      <xdr:colOff>142875</xdr:colOff>
      <xdr:row>24</xdr:row>
      <xdr:rowOff>104775</xdr:rowOff>
    </xdr:from>
    <xdr:to>
      <xdr:col>5</xdr:col>
      <xdr:colOff>142875</xdr:colOff>
      <xdr:row>26</xdr:row>
      <xdr:rowOff>47625</xdr:rowOff>
    </xdr:to>
    <xdr:sp>
      <xdr:nvSpPr>
        <xdr:cNvPr id="3" name="Comment 1" hidden="1"/>
        <xdr:cNvSpPr>
          <a:spLocks/>
        </xdr:cNvSpPr>
      </xdr:nvSpPr>
      <xdr:spPr>
        <a:xfrm>
          <a:off x="2828925" y="6457950"/>
          <a:ext cx="5562600" cy="3429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This valuation is based on the rate you would pay someone else to do the work that you do. The overall rate is determined by calculating the percentage of time spent working in each role.</a:t>
          </a:r>
        </a:p>
      </xdr:txBody>
    </xdr:sp>
    <xdr:clientData/>
  </xdr:twoCellAnchor>
  <xdr:twoCellAnchor>
    <xdr:from>
      <xdr:col>0</xdr:col>
      <xdr:colOff>0</xdr:colOff>
      <xdr:row>0</xdr:row>
      <xdr:rowOff>0</xdr:rowOff>
    </xdr:from>
    <xdr:to>
      <xdr:col>5</xdr:col>
      <xdr:colOff>1571625</xdr:colOff>
      <xdr:row>38</xdr:row>
      <xdr:rowOff>95250</xdr:rowOff>
    </xdr:to>
    <xdr:sp fLocksText="0">
      <xdr:nvSpPr>
        <xdr:cNvPr id="4" name="Text Box 4" hidden="1"/>
        <xdr:cNvSpPr txBox="1">
          <a:spLocks noChangeArrowheads="1"/>
        </xdr:cNvSpPr>
      </xdr:nvSpPr>
      <xdr:spPr>
        <a:xfrm>
          <a:off x="0" y="0"/>
          <a:ext cx="9820275"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142875</xdr:colOff>
      <xdr:row>16</xdr:row>
      <xdr:rowOff>95250</xdr:rowOff>
    </xdr:from>
    <xdr:to>
      <xdr:col>5</xdr:col>
      <xdr:colOff>142875</xdr:colOff>
      <xdr:row>18</xdr:row>
      <xdr:rowOff>38100</xdr:rowOff>
    </xdr:to>
    <xdr:sp>
      <xdr:nvSpPr>
        <xdr:cNvPr id="1" name="Comment 3" hidden="1"/>
        <xdr:cNvSpPr>
          <a:spLocks/>
        </xdr:cNvSpPr>
      </xdr:nvSpPr>
      <xdr:spPr>
        <a:xfrm>
          <a:off x="2533650" y="4572000"/>
          <a:ext cx="5562600" cy="3429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This valuation is the amount of money you have left after deducting taxes. If you are a business owner, you should also deduct any business expenses. You simply divide your take-home pay by the total number of hours worked.</a:t>
          </a:r>
        </a:p>
      </xdr:txBody>
    </xdr:sp>
    <xdr:clientData/>
  </xdr:twoCellAnchor>
  <xdr:twoCellAnchor editAs="absolute">
    <xdr:from>
      <xdr:col>1</xdr:col>
      <xdr:colOff>142875</xdr:colOff>
      <xdr:row>19</xdr:row>
      <xdr:rowOff>95250</xdr:rowOff>
    </xdr:from>
    <xdr:to>
      <xdr:col>5</xdr:col>
      <xdr:colOff>142875</xdr:colOff>
      <xdr:row>21</xdr:row>
      <xdr:rowOff>38100</xdr:rowOff>
    </xdr:to>
    <xdr:sp>
      <xdr:nvSpPr>
        <xdr:cNvPr id="2" name="Comment 2" hidden="1"/>
        <xdr:cNvSpPr>
          <a:spLocks/>
        </xdr:cNvSpPr>
      </xdr:nvSpPr>
      <xdr:spPr>
        <a:xfrm>
          <a:off x="2533650" y="5172075"/>
          <a:ext cx="5562600" cy="3429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This valuation is based on the rate that you could expect to earn if you were to be hired by an outside company for a job you are qualified to perform.</a:t>
          </a:r>
        </a:p>
      </xdr:txBody>
    </xdr:sp>
    <xdr:clientData/>
  </xdr:twoCellAnchor>
  <xdr:twoCellAnchor editAs="absolute">
    <xdr:from>
      <xdr:col>1</xdr:col>
      <xdr:colOff>142875</xdr:colOff>
      <xdr:row>25</xdr:row>
      <xdr:rowOff>104775</xdr:rowOff>
    </xdr:from>
    <xdr:to>
      <xdr:col>5</xdr:col>
      <xdr:colOff>142875</xdr:colOff>
      <xdr:row>27</xdr:row>
      <xdr:rowOff>47625</xdr:rowOff>
    </xdr:to>
    <xdr:sp>
      <xdr:nvSpPr>
        <xdr:cNvPr id="3" name="Comment 5" hidden="1"/>
        <xdr:cNvSpPr>
          <a:spLocks/>
        </xdr:cNvSpPr>
      </xdr:nvSpPr>
      <xdr:spPr>
        <a:xfrm>
          <a:off x="2533650" y="6381750"/>
          <a:ext cx="5562600" cy="3429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This valuation is based on the rate you would pay someone else to do the work that you do. The overall rate is determined by calculating the percentage of time spent working in each role.</a:t>
          </a:r>
        </a:p>
      </xdr:txBody>
    </xdr:sp>
    <xdr:clientData/>
  </xdr:twoCellAnchor>
  <xdr:twoCellAnchor>
    <xdr:from>
      <xdr:col>0</xdr:col>
      <xdr:colOff>0</xdr:colOff>
      <xdr:row>0</xdr:row>
      <xdr:rowOff>0</xdr:rowOff>
    </xdr:from>
    <xdr:to>
      <xdr:col>5</xdr:col>
      <xdr:colOff>1571625</xdr:colOff>
      <xdr:row>39</xdr:row>
      <xdr:rowOff>171450</xdr:rowOff>
    </xdr:to>
    <xdr:sp fLocksText="0">
      <xdr:nvSpPr>
        <xdr:cNvPr id="4" name="Text Box 4" hidden="1"/>
        <xdr:cNvSpPr txBox="1">
          <a:spLocks noChangeArrowheads="1"/>
        </xdr:cNvSpPr>
      </xdr:nvSpPr>
      <xdr:spPr>
        <a:xfrm>
          <a:off x="0" y="0"/>
          <a:ext cx="9525000"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142875</xdr:colOff>
      <xdr:row>19</xdr:row>
      <xdr:rowOff>95250</xdr:rowOff>
    </xdr:from>
    <xdr:to>
      <xdr:col>5</xdr:col>
      <xdr:colOff>142875</xdr:colOff>
      <xdr:row>21</xdr:row>
      <xdr:rowOff>38100</xdr:rowOff>
    </xdr:to>
    <xdr:sp>
      <xdr:nvSpPr>
        <xdr:cNvPr id="1" name="Comment 7" hidden="1"/>
        <xdr:cNvSpPr>
          <a:spLocks/>
        </xdr:cNvSpPr>
      </xdr:nvSpPr>
      <xdr:spPr>
        <a:xfrm>
          <a:off x="2533650" y="5172075"/>
          <a:ext cx="5562600" cy="3429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This valuation is the amount of money you have left after deducting taxes. If you are a business owner, you should also deduct any business expenses. You simply divide your take-home pay by the total number of hours worked.</a:t>
          </a:r>
        </a:p>
      </xdr:txBody>
    </xdr:sp>
    <xdr:clientData/>
  </xdr:twoCellAnchor>
  <xdr:twoCellAnchor editAs="absolute">
    <xdr:from>
      <xdr:col>1</xdr:col>
      <xdr:colOff>142875</xdr:colOff>
      <xdr:row>27</xdr:row>
      <xdr:rowOff>95250</xdr:rowOff>
    </xdr:from>
    <xdr:to>
      <xdr:col>5</xdr:col>
      <xdr:colOff>142875</xdr:colOff>
      <xdr:row>29</xdr:row>
      <xdr:rowOff>38100</xdr:rowOff>
    </xdr:to>
    <xdr:sp>
      <xdr:nvSpPr>
        <xdr:cNvPr id="2" name="Comment 5" hidden="1"/>
        <xdr:cNvSpPr>
          <a:spLocks/>
        </xdr:cNvSpPr>
      </xdr:nvSpPr>
      <xdr:spPr>
        <a:xfrm>
          <a:off x="2533650" y="6772275"/>
          <a:ext cx="5562600" cy="3429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With a regular job, this person would not be subject to the Self-Employment Tax, which is why the estimated taxes are lower here than in Step 2 above.</a:t>
          </a:r>
        </a:p>
      </xdr:txBody>
    </xdr:sp>
    <xdr:clientData/>
  </xdr:twoCellAnchor>
  <xdr:twoCellAnchor editAs="absolute">
    <xdr:from>
      <xdr:col>1</xdr:col>
      <xdr:colOff>142875</xdr:colOff>
      <xdr:row>36</xdr:row>
      <xdr:rowOff>95250</xdr:rowOff>
    </xdr:from>
    <xdr:to>
      <xdr:col>5</xdr:col>
      <xdr:colOff>142875</xdr:colOff>
      <xdr:row>38</xdr:row>
      <xdr:rowOff>38100</xdr:rowOff>
    </xdr:to>
    <xdr:sp>
      <xdr:nvSpPr>
        <xdr:cNvPr id="3" name="Comment 3" hidden="1"/>
        <xdr:cNvSpPr>
          <a:spLocks/>
        </xdr:cNvSpPr>
      </xdr:nvSpPr>
      <xdr:spPr>
        <a:xfrm>
          <a:off x="2533650" y="8572500"/>
          <a:ext cx="5562600" cy="3429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With a regular job, this person would not be subject to the Self-Employment Tax, which is why the estimated taxes are lower here than in Step 2 above.</a:t>
          </a:r>
        </a:p>
      </xdr:txBody>
    </xdr:sp>
    <xdr:clientData/>
  </xdr:twoCellAnchor>
  <xdr:twoCellAnchor editAs="absolute">
    <xdr:from>
      <xdr:col>1</xdr:col>
      <xdr:colOff>142875</xdr:colOff>
      <xdr:row>41</xdr:row>
      <xdr:rowOff>95250</xdr:rowOff>
    </xdr:from>
    <xdr:to>
      <xdr:col>5</xdr:col>
      <xdr:colOff>142875</xdr:colOff>
      <xdr:row>43</xdr:row>
      <xdr:rowOff>38100</xdr:rowOff>
    </xdr:to>
    <xdr:sp>
      <xdr:nvSpPr>
        <xdr:cNvPr id="4" name="Comment 2" hidden="1"/>
        <xdr:cNvSpPr>
          <a:spLocks/>
        </xdr:cNvSpPr>
      </xdr:nvSpPr>
      <xdr:spPr>
        <a:xfrm>
          <a:off x="2533650" y="9848850"/>
          <a:ext cx="5562600" cy="3429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This valuation is based on the net income your business has generated in the last year multiplied by a reasonable growth multiple. My business doubled from last year to this year, so I chose 2x for the growth multiple in this example.</a:t>
          </a:r>
        </a:p>
      </xdr:txBody>
    </xdr:sp>
    <xdr:clientData/>
  </xdr:twoCellAnchor>
  <xdr:twoCellAnchor editAs="absolute">
    <xdr:from>
      <xdr:col>2</xdr:col>
      <xdr:colOff>142875</xdr:colOff>
      <xdr:row>41</xdr:row>
      <xdr:rowOff>95250</xdr:rowOff>
    </xdr:from>
    <xdr:to>
      <xdr:col>6</xdr:col>
      <xdr:colOff>142875</xdr:colOff>
      <xdr:row>43</xdr:row>
      <xdr:rowOff>38100</xdr:rowOff>
    </xdr:to>
    <xdr:sp>
      <xdr:nvSpPr>
        <xdr:cNvPr id="5" name="Comment 1" hidden="1"/>
        <xdr:cNvSpPr>
          <a:spLocks/>
        </xdr:cNvSpPr>
      </xdr:nvSpPr>
      <xdr:spPr>
        <a:xfrm>
          <a:off x="3733800" y="9848850"/>
          <a:ext cx="5943600" cy="3429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NOI = Net Operating Income</a:t>
          </a:r>
        </a:p>
      </xdr:txBody>
    </xdr:sp>
    <xdr:clientData/>
  </xdr:twoCellAnchor>
  <xdr:twoCellAnchor editAs="absolute">
    <xdr:from>
      <xdr:col>1</xdr:col>
      <xdr:colOff>142875</xdr:colOff>
      <xdr:row>20</xdr:row>
      <xdr:rowOff>104775</xdr:rowOff>
    </xdr:from>
    <xdr:to>
      <xdr:col>5</xdr:col>
      <xdr:colOff>142875</xdr:colOff>
      <xdr:row>22</xdr:row>
      <xdr:rowOff>47625</xdr:rowOff>
    </xdr:to>
    <xdr:sp>
      <xdr:nvSpPr>
        <xdr:cNvPr id="6" name="Comment 10" hidden="1"/>
        <xdr:cNvSpPr>
          <a:spLocks/>
        </xdr:cNvSpPr>
      </xdr:nvSpPr>
      <xdr:spPr>
        <a:xfrm>
          <a:off x="2533650" y="5381625"/>
          <a:ext cx="5562600" cy="3429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This valuation is based on the rate that you could expect to earn if you were to be hired by an outside company for a job you are qualified to perform.</a:t>
          </a:r>
        </a:p>
      </xdr:txBody>
    </xdr:sp>
    <xdr:clientData/>
  </xdr:twoCellAnchor>
  <xdr:twoCellAnchor editAs="absolute">
    <xdr:from>
      <xdr:col>1</xdr:col>
      <xdr:colOff>142875</xdr:colOff>
      <xdr:row>28</xdr:row>
      <xdr:rowOff>104775</xdr:rowOff>
    </xdr:from>
    <xdr:to>
      <xdr:col>5</xdr:col>
      <xdr:colOff>142875</xdr:colOff>
      <xdr:row>30</xdr:row>
      <xdr:rowOff>47625</xdr:rowOff>
    </xdr:to>
    <xdr:sp>
      <xdr:nvSpPr>
        <xdr:cNvPr id="7" name="Comment 11" hidden="1"/>
        <xdr:cNvSpPr>
          <a:spLocks/>
        </xdr:cNvSpPr>
      </xdr:nvSpPr>
      <xdr:spPr>
        <a:xfrm>
          <a:off x="2533650" y="6981825"/>
          <a:ext cx="5562600" cy="3429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This valuation is based on the rate you would pay someone else to do the work that you do. The overall rate is determined by calculating the percentage of time spent working in each role.</a:t>
          </a:r>
        </a:p>
      </xdr:txBody>
    </xdr:sp>
    <xdr:clientData/>
  </xdr:twoCellAnchor>
  <xdr:twoCellAnchor>
    <xdr:from>
      <xdr:col>0</xdr:col>
      <xdr:colOff>0</xdr:colOff>
      <xdr:row>0</xdr:row>
      <xdr:rowOff>0</xdr:rowOff>
    </xdr:from>
    <xdr:to>
      <xdr:col>5</xdr:col>
      <xdr:colOff>1571625</xdr:colOff>
      <xdr:row>39</xdr:row>
      <xdr:rowOff>171450</xdr:rowOff>
    </xdr:to>
    <xdr:sp fLocksText="0">
      <xdr:nvSpPr>
        <xdr:cNvPr id="8" name="Text Box 8" hidden="1"/>
        <xdr:cNvSpPr txBox="1">
          <a:spLocks noChangeArrowheads="1"/>
        </xdr:cNvSpPr>
      </xdr:nvSpPr>
      <xdr:spPr>
        <a:xfrm>
          <a:off x="0" y="0"/>
          <a:ext cx="9525000"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H36"/>
  <sheetViews>
    <sheetView zoomScalePageLayoutView="0" workbookViewId="0" topLeftCell="A13">
      <selection activeCell="A13" sqref="A13"/>
    </sheetView>
  </sheetViews>
  <sheetFormatPr defaultColWidth="14.421875" defaultRowHeight="15.75" customHeight="1"/>
  <cols>
    <col min="1" max="1" width="40.28125" style="0" customWidth="1"/>
    <col min="2" max="3" width="18.00390625" style="0" customWidth="1"/>
    <col min="4" max="8" width="23.7109375" style="0" customWidth="1"/>
  </cols>
  <sheetData>
    <row r="1" spans="1:8" ht="37.5" customHeight="1">
      <c r="A1" s="87" t="s">
        <v>70</v>
      </c>
      <c r="B1" s="88"/>
      <c r="C1" s="88"/>
      <c r="D1" s="88"/>
      <c r="E1" s="88"/>
      <c r="F1" s="88"/>
      <c r="G1" s="88"/>
      <c r="H1" s="88"/>
    </row>
    <row r="2" spans="1:8" ht="37.5" customHeight="1">
      <c r="A2" s="89" t="s">
        <v>29</v>
      </c>
      <c r="B2" s="88"/>
      <c r="C2" s="88"/>
      <c r="D2" s="88"/>
      <c r="E2" s="88"/>
      <c r="F2" s="88"/>
      <c r="G2" s="88"/>
      <c r="H2" s="88"/>
    </row>
    <row r="3" spans="1:8" ht="15.75" customHeight="1">
      <c r="A3" s="5"/>
      <c r="B3" s="5"/>
      <c r="C3" s="5"/>
      <c r="D3" s="5"/>
      <c r="E3" s="5"/>
      <c r="F3" s="5"/>
      <c r="G3" s="5"/>
      <c r="H3" s="5"/>
    </row>
    <row r="4" spans="1:8" ht="37.5" customHeight="1">
      <c r="A4" s="1" t="s">
        <v>30</v>
      </c>
      <c r="B4" s="1" t="s">
        <v>31</v>
      </c>
      <c r="C4" s="1" t="s">
        <v>32</v>
      </c>
      <c r="D4" s="1"/>
      <c r="E4" s="2"/>
      <c r="F4" s="1"/>
      <c r="G4" s="1"/>
      <c r="H4" s="1"/>
    </row>
    <row r="5" spans="1:8" ht="15.75" customHeight="1">
      <c r="A5" s="59" t="s">
        <v>36</v>
      </c>
      <c r="B5" s="4">
        <f>C5/12</f>
        <v>208.33333333333334</v>
      </c>
      <c r="C5" s="6">
        <v>2500</v>
      </c>
      <c r="D5" s="7"/>
      <c r="E5" s="8"/>
      <c r="F5" s="8"/>
      <c r="G5" s="9"/>
      <c r="H5" s="10"/>
    </row>
    <row r="6" spans="5:8" ht="15.75" customHeight="1">
      <c r="E6" s="8"/>
      <c r="G6" s="11"/>
      <c r="H6" s="10"/>
    </row>
    <row r="7" spans="1:8" ht="37.5" customHeight="1">
      <c r="A7" s="1" t="s">
        <v>33</v>
      </c>
      <c r="B7" s="1" t="s">
        <v>34</v>
      </c>
      <c r="C7" s="1"/>
      <c r="D7" s="1"/>
      <c r="E7" s="1"/>
      <c r="F7" s="1"/>
      <c r="G7" s="1"/>
      <c r="H7" s="1"/>
    </row>
    <row r="8" spans="1:8" ht="15.75" customHeight="1">
      <c r="A8" s="24" t="s">
        <v>37</v>
      </c>
      <c r="B8" s="60">
        <v>35000</v>
      </c>
      <c r="C8" s="12"/>
      <c r="E8" s="13"/>
      <c r="F8" s="14"/>
      <c r="G8" s="14"/>
      <c r="H8" s="14"/>
    </row>
    <row r="9" spans="1:6" ht="15.75" customHeight="1">
      <c r="A9" s="61" t="s">
        <v>38</v>
      </c>
      <c r="B9" s="60">
        <f>B8*0.25</f>
        <v>8750</v>
      </c>
      <c r="D9" s="21"/>
      <c r="E9" s="23"/>
      <c r="F9" s="24"/>
    </row>
    <row r="10" spans="1:6" ht="15.75" customHeight="1">
      <c r="A10" s="61" t="s">
        <v>39</v>
      </c>
      <c r="B10" s="60">
        <f>B8-B9</f>
        <v>26250</v>
      </c>
      <c r="D10" s="21"/>
      <c r="E10" s="23"/>
      <c r="F10" s="24"/>
    </row>
    <row r="11" spans="1:6" ht="15.75" customHeight="1">
      <c r="A11" s="26"/>
      <c r="B11" s="23"/>
      <c r="C11" s="27"/>
      <c r="D11" s="28"/>
      <c r="F11" s="24"/>
    </row>
    <row r="12" spans="5:8" ht="15.75" customHeight="1">
      <c r="E12" s="8"/>
      <c r="G12" s="11"/>
      <c r="H12" s="10"/>
    </row>
    <row r="13" spans="1:8" ht="37.5" customHeight="1">
      <c r="A13" s="77" t="s">
        <v>40</v>
      </c>
      <c r="B13" s="1"/>
      <c r="C13" s="31"/>
      <c r="D13" s="32"/>
      <c r="E13" s="32"/>
      <c r="F13" s="32"/>
      <c r="G13" s="32"/>
      <c r="H13" s="32"/>
    </row>
    <row r="14" spans="1:8" ht="22.5" customHeight="1">
      <c r="A14" s="62" t="s">
        <v>41</v>
      </c>
      <c r="B14" s="34"/>
      <c r="C14" s="35"/>
      <c r="D14" s="36" t="s">
        <v>42</v>
      </c>
      <c r="E14" s="36" t="s">
        <v>43</v>
      </c>
      <c r="F14" s="36" t="s">
        <v>44</v>
      </c>
      <c r="G14" s="36" t="s">
        <v>45</v>
      </c>
      <c r="H14" s="36" t="s">
        <v>46</v>
      </c>
    </row>
    <row r="15" spans="1:8" ht="22.5" customHeight="1">
      <c r="A15" s="33"/>
      <c r="B15" s="34"/>
      <c r="C15" s="35"/>
      <c r="D15" s="64">
        <f>AVERAGE(D17:D33)</f>
        <v>9.16</v>
      </c>
      <c r="E15" s="64">
        <f>AVERAGE(E17:E33)</f>
        <v>0.7633333333333333</v>
      </c>
      <c r="F15" s="64">
        <f>AVERAGE(F17:F33)</f>
        <v>2.29</v>
      </c>
      <c r="G15" s="64">
        <f>AVERAGE(G17:G33)</f>
        <v>91.60000000000001</v>
      </c>
      <c r="H15" s="63">
        <f>AVERAGE(H17:H33)</f>
        <v>458</v>
      </c>
    </row>
    <row r="16" spans="1:2" ht="15.75" customHeight="1">
      <c r="A16" s="67" t="s">
        <v>49</v>
      </c>
      <c r="B16" s="65" t="s">
        <v>47</v>
      </c>
    </row>
    <row r="17" spans="1:8" ht="15.75" customHeight="1">
      <c r="A17" s="37"/>
      <c r="B17" s="66">
        <f>B10</f>
        <v>26250</v>
      </c>
      <c r="C17" s="27"/>
      <c r="D17" s="69">
        <f>B10/C5</f>
        <v>10.5</v>
      </c>
      <c r="E17" s="70">
        <f>D17/12</f>
        <v>0.875</v>
      </c>
      <c r="F17" s="66">
        <f>D17/4</f>
        <v>2.625</v>
      </c>
      <c r="G17" s="70">
        <f>D17*10</f>
        <v>105</v>
      </c>
      <c r="H17" s="71">
        <f>G17*5</f>
        <v>525</v>
      </c>
    </row>
    <row r="18" spans="1:8" ht="15.75" customHeight="1">
      <c r="A18" s="37"/>
      <c r="B18" s="24"/>
      <c r="C18" s="27"/>
      <c r="D18" s="25"/>
      <c r="E18" s="38"/>
      <c r="F18" s="25"/>
      <c r="G18" s="38"/>
      <c r="H18" s="38"/>
    </row>
    <row r="19" spans="1:8" ht="15.75" customHeight="1">
      <c r="A19" s="68" t="s">
        <v>48</v>
      </c>
      <c r="B19" s="65" t="s">
        <v>50</v>
      </c>
      <c r="D19" s="25"/>
      <c r="E19" s="38"/>
      <c r="F19" s="25"/>
      <c r="G19" s="38"/>
      <c r="H19" s="38"/>
    </row>
    <row r="20" spans="1:8" ht="15.75" customHeight="1">
      <c r="A20" s="24" t="s">
        <v>51</v>
      </c>
      <c r="B20" s="72">
        <v>24000</v>
      </c>
      <c r="D20" s="25"/>
      <c r="E20" s="38"/>
      <c r="F20" s="25"/>
      <c r="G20" s="38"/>
      <c r="H20" s="38"/>
    </row>
    <row r="21" spans="1:8" ht="15.75" customHeight="1">
      <c r="A21" s="24" t="s">
        <v>52</v>
      </c>
      <c r="B21" s="72">
        <v>38000</v>
      </c>
      <c r="D21" s="25"/>
      <c r="E21" s="38"/>
      <c r="F21" s="25"/>
      <c r="G21" s="38"/>
      <c r="H21" s="38"/>
    </row>
    <row r="22" spans="1:2" ht="15.75" customHeight="1">
      <c r="A22" s="24" t="s">
        <v>53</v>
      </c>
      <c r="B22" s="73">
        <f>AVERAGE(B20:B21)</f>
        <v>31000</v>
      </c>
    </row>
    <row r="23" spans="1:8" ht="15.75" customHeight="1">
      <c r="A23" s="61" t="s">
        <v>38</v>
      </c>
      <c r="B23" s="73">
        <f>B22*0.25</f>
        <v>7750</v>
      </c>
      <c r="D23" s="25"/>
      <c r="E23" s="38"/>
      <c r="F23" s="25"/>
      <c r="G23" s="38"/>
      <c r="H23" s="38"/>
    </row>
    <row r="24" spans="1:8" ht="15.75" customHeight="1">
      <c r="A24" s="24" t="s">
        <v>54</v>
      </c>
      <c r="B24" s="73">
        <f>B22-B23</f>
        <v>23250</v>
      </c>
      <c r="D24" s="74">
        <f>B24/C5</f>
        <v>9.3</v>
      </c>
      <c r="E24" s="70">
        <f>D24/12</f>
        <v>0.775</v>
      </c>
      <c r="F24" s="66">
        <f>D24/4</f>
        <v>2.325</v>
      </c>
      <c r="G24" s="70">
        <f>D24*10</f>
        <v>93</v>
      </c>
      <c r="H24" s="70">
        <f>G24*5</f>
        <v>465</v>
      </c>
    </row>
    <row r="25" spans="1:8" ht="15.75" customHeight="1">
      <c r="A25" s="37"/>
      <c r="D25" s="25"/>
      <c r="E25" s="38"/>
      <c r="F25" s="25"/>
      <c r="G25" s="38"/>
      <c r="H25" s="38"/>
    </row>
    <row r="26" spans="1:8" ht="15.75" customHeight="1">
      <c r="A26" s="54" t="s">
        <v>59</v>
      </c>
      <c r="B26" s="65" t="s">
        <v>55</v>
      </c>
      <c r="C26" s="65" t="s">
        <v>56</v>
      </c>
      <c r="D26" s="39"/>
      <c r="E26" s="38"/>
      <c r="F26" s="25"/>
      <c r="G26" s="38"/>
      <c r="H26" s="38"/>
    </row>
    <row r="27" spans="1:8" ht="15.75" customHeight="1">
      <c r="A27" s="24" t="s">
        <v>60</v>
      </c>
      <c r="B27" s="72">
        <v>20000</v>
      </c>
      <c r="C27" s="20">
        <v>0.4</v>
      </c>
      <c r="D27" s="39"/>
      <c r="E27" s="38"/>
      <c r="F27" s="25"/>
      <c r="G27" s="38"/>
      <c r="H27" s="38"/>
    </row>
    <row r="28" spans="1:8" ht="15.75" customHeight="1">
      <c r="A28" s="24" t="s">
        <v>61</v>
      </c>
      <c r="B28" s="72">
        <v>28000</v>
      </c>
      <c r="C28" s="20">
        <v>0.2</v>
      </c>
      <c r="D28" s="39"/>
      <c r="E28" s="38"/>
      <c r="F28" s="25"/>
      <c r="G28" s="38"/>
      <c r="H28" s="38"/>
    </row>
    <row r="29" spans="1:8" ht="15.75" customHeight="1">
      <c r="A29" s="24" t="s">
        <v>62</v>
      </c>
      <c r="B29" s="72">
        <v>30000</v>
      </c>
      <c r="C29" s="20">
        <v>0.4</v>
      </c>
      <c r="D29" s="39"/>
      <c r="E29" s="38"/>
      <c r="F29" s="25"/>
      <c r="G29" s="38"/>
      <c r="H29" s="38"/>
    </row>
    <row r="30" spans="1:3" ht="15.75" customHeight="1">
      <c r="A30" s="24" t="s">
        <v>63</v>
      </c>
      <c r="B30" s="73">
        <f>(B27*C27)+(B28*C28)+(B29*C29)</f>
        <v>25600</v>
      </c>
      <c r="C30" s="20">
        <f>SUM(C27:C29)</f>
        <v>1</v>
      </c>
    </row>
    <row r="31" spans="1:8" ht="15.75" customHeight="1">
      <c r="A31" s="26" t="s">
        <v>38</v>
      </c>
      <c r="B31" s="72">
        <f>B30*0.25</f>
        <v>6400</v>
      </c>
      <c r="C31" s="27"/>
      <c r="D31" s="25"/>
      <c r="E31" s="38"/>
      <c r="F31" s="25"/>
      <c r="G31" s="38"/>
      <c r="H31" s="38"/>
    </row>
    <row r="32" spans="1:8" ht="15.75" customHeight="1">
      <c r="A32" s="37" t="s">
        <v>54</v>
      </c>
      <c r="B32" s="72">
        <f>B30-B31</f>
        <v>19200</v>
      </c>
      <c r="C32" s="27"/>
      <c r="D32" s="66">
        <f>B32/C5</f>
        <v>7.68</v>
      </c>
      <c r="E32" s="70">
        <f>D32/12</f>
        <v>0.64</v>
      </c>
      <c r="F32" s="66">
        <f>D32/4</f>
        <v>1.92</v>
      </c>
      <c r="G32" s="70">
        <f>D32*10</f>
        <v>76.8</v>
      </c>
      <c r="H32" s="70">
        <f>G32*5</f>
        <v>384</v>
      </c>
    </row>
    <row r="33" spans="1:8" ht="15.75" customHeight="1">
      <c r="A33" s="37"/>
      <c r="B33" s="24"/>
      <c r="C33" s="27"/>
      <c r="D33" s="25"/>
      <c r="E33" s="38"/>
      <c r="F33" s="25"/>
      <c r="G33" s="38"/>
      <c r="H33" s="38"/>
    </row>
    <row r="34" spans="1:8" ht="37.5" customHeight="1">
      <c r="A34" s="1" t="s">
        <v>58</v>
      </c>
      <c r="B34" s="1"/>
      <c r="C34" s="1"/>
      <c r="D34" s="1"/>
      <c r="E34" s="1"/>
      <c r="F34" s="30"/>
      <c r="G34" s="30"/>
      <c r="H34" s="30"/>
    </row>
    <row r="35" spans="1:6" ht="15.75" customHeight="1">
      <c r="A35" s="24" t="s">
        <v>57</v>
      </c>
      <c r="B35" s="41"/>
      <c r="C35" s="3"/>
      <c r="F35" s="24"/>
    </row>
    <row r="36" spans="1:6" ht="15.75" customHeight="1">
      <c r="A36" s="24"/>
      <c r="B36" s="41"/>
      <c r="C36" s="3"/>
      <c r="F36" s="24"/>
    </row>
  </sheetData>
  <sheetProtection/>
  <mergeCells count="2">
    <mergeCell ref="A1:H1"/>
    <mergeCell ref="A2:H2"/>
  </mergeCells>
  <printOptions/>
  <pageMargins left="0.7" right="0.7" top="0.75" bottom="0.75" header="0.3" footer="0.3"/>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H38"/>
  <sheetViews>
    <sheetView zoomScalePageLayoutView="0" workbookViewId="0" topLeftCell="A20">
      <selection activeCell="A27" sqref="A27:A31"/>
    </sheetView>
  </sheetViews>
  <sheetFormatPr defaultColWidth="14.421875" defaultRowHeight="15.75" customHeight="1"/>
  <cols>
    <col min="1" max="1" width="35.8515625" style="0" customWidth="1"/>
    <col min="2" max="3" width="18.00390625" style="0" customWidth="1"/>
    <col min="4" max="8" width="23.7109375" style="0" customWidth="1"/>
  </cols>
  <sheetData>
    <row r="1" spans="1:8" ht="37.5" customHeight="1">
      <c r="A1" s="90" t="s">
        <v>70</v>
      </c>
      <c r="B1" s="88"/>
      <c r="C1" s="88"/>
      <c r="D1" s="88"/>
      <c r="E1" s="88"/>
      <c r="F1" s="88"/>
      <c r="G1" s="88"/>
      <c r="H1" s="88"/>
    </row>
    <row r="2" spans="1:8" ht="37.5" customHeight="1">
      <c r="A2" s="1" t="s">
        <v>30</v>
      </c>
      <c r="B2" s="1" t="s">
        <v>31</v>
      </c>
      <c r="C2" s="1" t="s">
        <v>32</v>
      </c>
      <c r="D2" s="1"/>
      <c r="E2" s="2"/>
      <c r="F2" s="1"/>
      <c r="G2" s="1"/>
      <c r="H2" s="1"/>
    </row>
    <row r="3" spans="1:8" ht="15.75" customHeight="1">
      <c r="A3" s="76" t="s">
        <v>36</v>
      </c>
      <c r="B3" s="4">
        <f>C3/12</f>
        <v>208.33333333333334</v>
      </c>
      <c r="C3" s="6">
        <v>2500</v>
      </c>
      <c r="D3" s="7"/>
      <c r="E3" s="8"/>
      <c r="F3" s="8"/>
      <c r="G3" s="9"/>
      <c r="H3" s="10"/>
    </row>
    <row r="4" spans="5:8" ht="15.75" customHeight="1">
      <c r="E4" s="8"/>
      <c r="G4" s="11"/>
      <c r="H4" s="10"/>
    </row>
    <row r="5" spans="1:8" ht="37.5" customHeight="1">
      <c r="A5" s="1" t="s">
        <v>33</v>
      </c>
      <c r="B5" s="1" t="s">
        <v>34</v>
      </c>
      <c r="C5" s="1"/>
      <c r="D5" s="1"/>
      <c r="E5" s="1"/>
      <c r="F5" s="1"/>
      <c r="G5" s="1"/>
      <c r="H5" s="1"/>
    </row>
    <row r="6" spans="1:8" ht="15.75" customHeight="1">
      <c r="A6" s="24" t="s">
        <v>35</v>
      </c>
      <c r="B6" s="75">
        <v>65000</v>
      </c>
      <c r="C6" s="12"/>
      <c r="E6" s="13"/>
      <c r="F6" s="14"/>
      <c r="G6" s="14"/>
      <c r="H6" s="14"/>
    </row>
    <row r="7" spans="1:8" ht="15.75" customHeight="1">
      <c r="A7" s="24" t="s">
        <v>65</v>
      </c>
      <c r="B7" s="75">
        <v>8000</v>
      </c>
      <c r="C7" s="15"/>
      <c r="E7" s="16"/>
      <c r="F7" s="18"/>
      <c r="G7" s="19"/>
      <c r="H7" s="20"/>
    </row>
    <row r="8" spans="1:8" ht="15.75" customHeight="1">
      <c r="A8" s="61" t="s">
        <v>37</v>
      </c>
      <c r="B8" s="75">
        <f>SUM(B6:B7)</f>
        <v>73000</v>
      </c>
      <c r="E8" s="16"/>
      <c r="F8" s="24"/>
      <c r="G8" s="19"/>
      <c r="H8" s="20"/>
    </row>
    <row r="9" spans="1:6" ht="15.75" customHeight="1">
      <c r="A9" s="61" t="s">
        <v>64</v>
      </c>
      <c r="B9" s="75">
        <f>B8*0.28</f>
        <v>20440.000000000004</v>
      </c>
      <c r="D9" s="21"/>
      <c r="E9" s="23"/>
      <c r="F9" s="24"/>
    </row>
    <row r="10" spans="1:6" ht="15.75" customHeight="1">
      <c r="A10" s="61" t="s">
        <v>39</v>
      </c>
      <c r="B10" s="75">
        <f>B8-B9</f>
        <v>52560</v>
      </c>
      <c r="D10" s="21"/>
      <c r="E10" s="23"/>
      <c r="F10" s="24"/>
    </row>
    <row r="11" spans="1:6" ht="15.75" customHeight="1">
      <c r="A11" s="26"/>
      <c r="B11" s="23"/>
      <c r="C11" s="27"/>
      <c r="D11" s="28"/>
      <c r="F11" s="24"/>
    </row>
    <row r="12" spans="5:8" ht="15.75" customHeight="1">
      <c r="E12" s="8"/>
      <c r="G12" s="11"/>
      <c r="H12" s="10"/>
    </row>
    <row r="13" spans="1:8" ht="37.5" customHeight="1">
      <c r="A13" s="77" t="s">
        <v>40</v>
      </c>
      <c r="B13" s="1"/>
      <c r="C13" s="31"/>
      <c r="D13" s="32"/>
      <c r="E13" s="32"/>
      <c r="F13" s="32"/>
      <c r="G13" s="32"/>
      <c r="H13" s="32"/>
    </row>
    <row r="14" spans="1:8" ht="22.5" customHeight="1">
      <c r="A14" s="62" t="s">
        <v>41</v>
      </c>
      <c r="B14" s="34"/>
      <c r="C14" s="35"/>
      <c r="D14" s="36" t="s">
        <v>42</v>
      </c>
      <c r="E14" s="36" t="s">
        <v>43</v>
      </c>
      <c r="F14" s="36" t="s">
        <v>44</v>
      </c>
      <c r="G14" s="36" t="s">
        <v>45</v>
      </c>
      <c r="H14" s="36" t="s">
        <v>46</v>
      </c>
    </row>
    <row r="15" spans="1:8" ht="22.5" customHeight="1">
      <c r="A15" s="33"/>
      <c r="B15" s="34"/>
      <c r="C15" s="35"/>
      <c r="D15" s="64">
        <f>AVERAGE(D17:D35)</f>
        <v>18.11777777777778</v>
      </c>
      <c r="E15" s="64">
        <f>AVERAGE(E17:E35)</f>
        <v>1.509814814814815</v>
      </c>
      <c r="F15" s="64">
        <f>AVERAGE(F17:F35)</f>
        <v>4.529444444444445</v>
      </c>
      <c r="G15" s="64">
        <f>AVERAGE(G17:G35)</f>
        <v>181.17777777777778</v>
      </c>
      <c r="H15" s="64">
        <f>AVERAGE(H17:H35)</f>
        <v>905.888888888889</v>
      </c>
    </row>
    <row r="16" spans="1:2" ht="15.75" customHeight="1">
      <c r="A16" s="83" t="s">
        <v>49</v>
      </c>
      <c r="B16" s="65" t="s">
        <v>47</v>
      </c>
    </row>
    <row r="17" spans="1:8" ht="15.75" customHeight="1">
      <c r="A17" s="37"/>
      <c r="B17" s="25">
        <f>B10</f>
        <v>52560</v>
      </c>
      <c r="C17" s="27"/>
      <c r="D17" s="69">
        <f>B10/C3</f>
        <v>21.024</v>
      </c>
      <c r="E17" s="70">
        <f>D17/12</f>
        <v>1.752</v>
      </c>
      <c r="F17" s="66">
        <f>D17/4</f>
        <v>5.256</v>
      </c>
      <c r="G17" s="70">
        <f>D17*10</f>
        <v>210.24</v>
      </c>
      <c r="H17" s="70">
        <f>G17*5</f>
        <v>1051.2</v>
      </c>
    </row>
    <row r="18" spans="1:8" ht="15.75" customHeight="1">
      <c r="A18" s="37"/>
      <c r="B18" s="24"/>
      <c r="C18" s="27"/>
      <c r="D18" s="25"/>
      <c r="E18" s="38"/>
      <c r="F18" s="25"/>
      <c r="G18" s="38"/>
      <c r="H18" s="38"/>
    </row>
    <row r="19" spans="1:8" ht="15.75" customHeight="1">
      <c r="A19" s="85" t="s">
        <v>48</v>
      </c>
      <c r="B19" s="65" t="s">
        <v>50</v>
      </c>
      <c r="D19" s="25"/>
      <c r="E19" s="38"/>
      <c r="F19" s="25"/>
      <c r="G19" s="38"/>
      <c r="H19" s="38"/>
    </row>
    <row r="20" spans="1:8" ht="15.75" customHeight="1">
      <c r="A20" s="24" t="s">
        <v>51</v>
      </c>
      <c r="B20" s="72">
        <v>60000</v>
      </c>
      <c r="D20" s="25"/>
      <c r="E20" s="38"/>
      <c r="F20" s="25"/>
      <c r="G20" s="38"/>
      <c r="H20" s="38"/>
    </row>
    <row r="21" spans="1:8" ht="15.75" customHeight="1">
      <c r="A21" s="24" t="s">
        <v>52</v>
      </c>
      <c r="B21" s="72">
        <v>54000</v>
      </c>
      <c r="D21" s="25"/>
      <c r="E21" s="38"/>
      <c r="F21" s="25"/>
      <c r="G21" s="38"/>
      <c r="H21" s="38"/>
    </row>
    <row r="22" spans="1:8" ht="15.75" customHeight="1">
      <c r="A22" s="24" t="s">
        <v>67</v>
      </c>
      <c r="B22" s="72">
        <v>70000</v>
      </c>
      <c r="D22" s="25"/>
      <c r="E22" s="38"/>
      <c r="F22" s="25"/>
      <c r="G22" s="38"/>
      <c r="H22" s="38"/>
    </row>
    <row r="23" spans="1:2" ht="15.75" customHeight="1">
      <c r="A23" s="24" t="s">
        <v>68</v>
      </c>
      <c r="B23" s="73">
        <f>AVERAGE(B20:B22)</f>
        <v>61333.333333333336</v>
      </c>
    </row>
    <row r="24" spans="1:8" ht="15.75" customHeight="1">
      <c r="A24" s="61" t="s">
        <v>69</v>
      </c>
      <c r="B24" s="73">
        <f>B23*0.3</f>
        <v>18400</v>
      </c>
      <c r="D24" s="25"/>
      <c r="E24" s="38"/>
      <c r="F24" s="25"/>
      <c r="G24" s="38"/>
      <c r="H24" s="38"/>
    </row>
    <row r="25" spans="1:8" ht="15.75" customHeight="1">
      <c r="A25" s="24" t="s">
        <v>54</v>
      </c>
      <c r="B25" s="73">
        <f>B23-B24</f>
        <v>42933.333333333336</v>
      </c>
      <c r="D25" s="66">
        <f>B25/C3</f>
        <v>17.173333333333336</v>
      </c>
      <c r="E25" s="70">
        <f>D25/12</f>
        <v>1.4311111111111112</v>
      </c>
      <c r="F25" s="66">
        <f>D25/4</f>
        <v>4.293333333333334</v>
      </c>
      <c r="G25" s="70">
        <f>D25*10</f>
        <v>171.73333333333335</v>
      </c>
      <c r="H25" s="70">
        <f>G25*5</f>
        <v>858.6666666666667</v>
      </c>
    </row>
    <row r="26" spans="1:8" ht="15.75" customHeight="1">
      <c r="A26" s="37"/>
      <c r="D26" s="25"/>
      <c r="E26" s="38"/>
      <c r="F26" s="25"/>
      <c r="G26" s="38"/>
      <c r="H26" s="38"/>
    </row>
    <row r="27" spans="1:8" ht="15.75" customHeight="1">
      <c r="A27" s="54" t="s">
        <v>59</v>
      </c>
      <c r="B27" s="65" t="s">
        <v>55</v>
      </c>
      <c r="C27" s="65" t="s">
        <v>56</v>
      </c>
      <c r="D27" s="39"/>
      <c r="E27" s="38"/>
      <c r="F27" s="25"/>
      <c r="G27" s="38"/>
      <c r="H27" s="38"/>
    </row>
    <row r="28" spans="1:8" ht="15.75" customHeight="1">
      <c r="A28" s="24" t="s">
        <v>60</v>
      </c>
      <c r="B28" s="72">
        <v>70000</v>
      </c>
      <c r="C28" s="20">
        <v>0.2</v>
      </c>
      <c r="D28" s="39"/>
      <c r="E28" s="38"/>
      <c r="F28" s="25"/>
      <c r="G28" s="38"/>
      <c r="H28" s="38"/>
    </row>
    <row r="29" spans="1:8" ht="15.75" customHeight="1">
      <c r="A29" s="24" t="s">
        <v>61</v>
      </c>
      <c r="B29" s="72">
        <v>64000</v>
      </c>
      <c r="C29" s="20">
        <v>0.4</v>
      </c>
      <c r="D29" s="39"/>
      <c r="E29" s="38"/>
      <c r="F29" s="25"/>
      <c r="G29" s="38"/>
      <c r="H29" s="38"/>
    </row>
    <row r="30" spans="1:8" ht="15.75" customHeight="1">
      <c r="A30" s="24" t="s">
        <v>62</v>
      </c>
      <c r="B30" s="72">
        <v>54000</v>
      </c>
      <c r="C30" s="20">
        <v>0.15</v>
      </c>
      <c r="D30" s="39"/>
      <c r="E30" s="38"/>
      <c r="F30" s="25"/>
      <c r="G30" s="38"/>
      <c r="H30" s="38"/>
    </row>
    <row r="31" spans="1:8" ht="15.75" customHeight="1">
      <c r="A31" s="24" t="s">
        <v>66</v>
      </c>
      <c r="B31" s="72">
        <v>40000</v>
      </c>
      <c r="C31" s="20">
        <v>0.25</v>
      </c>
      <c r="D31" s="39"/>
      <c r="E31" s="38"/>
      <c r="F31" s="25"/>
      <c r="G31" s="38"/>
      <c r="H31" s="38"/>
    </row>
    <row r="32" spans="1:3" ht="15.75" customHeight="1">
      <c r="A32" s="24" t="s">
        <v>63</v>
      </c>
      <c r="B32" s="73">
        <f>(B28*C28)+(B29*C29)+(B30*C30)+(B31*C31)</f>
        <v>57700</v>
      </c>
      <c r="C32" s="20">
        <f>SUM(C28:C31)</f>
        <v>1</v>
      </c>
    </row>
    <row r="33" spans="1:8" ht="15.75" customHeight="1">
      <c r="A33" s="26" t="s">
        <v>38</v>
      </c>
      <c r="B33" s="72">
        <f>B32*0.3</f>
        <v>17310</v>
      </c>
      <c r="C33" s="27"/>
      <c r="D33" s="25"/>
      <c r="E33" s="38"/>
      <c r="F33" s="25"/>
      <c r="G33" s="38"/>
      <c r="H33" s="38"/>
    </row>
    <row r="34" spans="1:8" ht="15.75" customHeight="1">
      <c r="A34" s="37" t="s">
        <v>54</v>
      </c>
      <c r="B34" s="72">
        <f>B32-B33</f>
        <v>40390</v>
      </c>
      <c r="C34" s="27"/>
      <c r="D34" s="66">
        <f>B34/C3</f>
        <v>16.156</v>
      </c>
      <c r="E34" s="70">
        <f>D34/12</f>
        <v>1.3463333333333332</v>
      </c>
      <c r="F34" s="66">
        <f>D34/4</f>
        <v>4.039</v>
      </c>
      <c r="G34" s="70">
        <f>D34*10</f>
        <v>161.56</v>
      </c>
      <c r="H34" s="70">
        <f>G34*5</f>
        <v>807.8</v>
      </c>
    </row>
    <row r="35" spans="1:8" ht="15.75" customHeight="1">
      <c r="A35" s="37"/>
      <c r="B35" s="24"/>
      <c r="C35" s="27"/>
      <c r="D35" s="25"/>
      <c r="E35" s="38"/>
      <c r="F35" s="25"/>
      <c r="G35" s="38"/>
      <c r="H35" s="38"/>
    </row>
    <row r="36" spans="1:8" ht="37.5" customHeight="1">
      <c r="A36" s="1" t="s">
        <v>58</v>
      </c>
      <c r="B36" s="1"/>
      <c r="C36" s="1"/>
      <c r="D36" s="1"/>
      <c r="E36" s="1"/>
      <c r="F36" s="30"/>
      <c r="G36" s="30"/>
      <c r="H36" s="30"/>
    </row>
    <row r="37" spans="1:8" ht="15.75" customHeight="1">
      <c r="A37" s="24" t="s">
        <v>57</v>
      </c>
      <c r="B37" s="40"/>
      <c r="D37" s="25"/>
      <c r="E37" s="38"/>
      <c r="F37" s="25"/>
      <c r="G37" s="38"/>
      <c r="H37" s="38"/>
    </row>
    <row r="38" spans="1:6" ht="15.75" customHeight="1">
      <c r="A38" s="24"/>
      <c r="B38" s="41"/>
      <c r="C38" s="3"/>
      <c r="F38" s="24"/>
    </row>
  </sheetData>
  <sheetProtection/>
  <mergeCells count="1">
    <mergeCell ref="A1:H1"/>
  </mergeCell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H59"/>
  <sheetViews>
    <sheetView tabSelected="1" zoomScalePageLayoutView="0" workbookViewId="0" topLeftCell="A5">
      <selection activeCell="C45" sqref="C45"/>
    </sheetView>
  </sheetViews>
  <sheetFormatPr defaultColWidth="14.421875" defaultRowHeight="15.75" customHeight="1"/>
  <cols>
    <col min="1" max="1" width="35.8515625" style="0" customWidth="1"/>
    <col min="2" max="3" width="18.00390625" style="0" customWidth="1"/>
    <col min="4" max="8" width="23.7109375" style="0" customWidth="1"/>
  </cols>
  <sheetData>
    <row r="1" spans="1:8" ht="37.5" customHeight="1">
      <c r="A1" s="90" t="s">
        <v>70</v>
      </c>
      <c r="B1" s="88"/>
      <c r="C1" s="88"/>
      <c r="D1" s="88"/>
      <c r="E1" s="88"/>
      <c r="F1" s="88"/>
      <c r="G1" s="88"/>
      <c r="H1" s="88"/>
    </row>
    <row r="2" spans="1:8" ht="37.5" customHeight="1">
      <c r="A2" s="1" t="s">
        <v>30</v>
      </c>
      <c r="B2" s="1" t="s">
        <v>31</v>
      </c>
      <c r="C2" s="1" t="s">
        <v>32</v>
      </c>
      <c r="D2" s="1"/>
      <c r="E2" s="2"/>
      <c r="F2" s="1"/>
      <c r="G2" s="1"/>
      <c r="H2" s="1"/>
    </row>
    <row r="3" spans="1:8" ht="15.75" customHeight="1">
      <c r="A3" s="76" t="s">
        <v>36</v>
      </c>
      <c r="B3" s="4">
        <f>C3/12</f>
        <v>208.33333333333334</v>
      </c>
      <c r="C3" s="6">
        <v>2500</v>
      </c>
      <c r="D3" s="7"/>
      <c r="E3" s="8"/>
      <c r="F3" s="8"/>
      <c r="G3" s="9"/>
      <c r="H3" s="10"/>
    </row>
    <row r="4" spans="5:8" ht="15.75" customHeight="1">
      <c r="E4" s="8"/>
      <c r="G4" s="11"/>
      <c r="H4" s="10"/>
    </row>
    <row r="5" spans="1:8" ht="37.5" customHeight="1">
      <c r="A5" s="1" t="s">
        <v>33</v>
      </c>
      <c r="B5" s="1" t="s">
        <v>34</v>
      </c>
      <c r="C5" s="1"/>
      <c r="D5" s="1"/>
      <c r="E5" s="1"/>
      <c r="F5" s="1"/>
      <c r="G5" s="1"/>
      <c r="H5" s="1"/>
    </row>
    <row r="6" spans="1:8" ht="15.75" customHeight="1">
      <c r="A6" s="80" t="s">
        <v>71</v>
      </c>
      <c r="B6" s="78">
        <v>130000</v>
      </c>
      <c r="C6" s="12"/>
      <c r="E6" s="13"/>
      <c r="F6" s="14"/>
      <c r="G6" s="14"/>
      <c r="H6" s="14"/>
    </row>
    <row r="7" spans="1:8" ht="15.75" customHeight="1">
      <c r="A7" s="80" t="s">
        <v>72</v>
      </c>
      <c r="B7" s="78">
        <v>68000</v>
      </c>
      <c r="C7" s="15"/>
      <c r="E7" s="16"/>
      <c r="F7" s="18"/>
      <c r="G7" s="19"/>
      <c r="H7" s="20"/>
    </row>
    <row r="8" spans="1:8" ht="15.75" customHeight="1">
      <c r="A8" s="80" t="s">
        <v>73</v>
      </c>
      <c r="B8" s="78">
        <v>72000</v>
      </c>
      <c r="C8" s="22"/>
      <c r="E8" s="13"/>
      <c r="F8" s="18"/>
      <c r="G8" s="19"/>
      <c r="H8" s="20"/>
    </row>
    <row r="9" spans="1:8" ht="15.75" customHeight="1">
      <c r="A9" s="81" t="s">
        <v>74</v>
      </c>
      <c r="B9" s="78">
        <f>SUM(B6:B8)</f>
        <v>270000</v>
      </c>
      <c r="E9" s="16"/>
      <c r="F9" s="24"/>
      <c r="G9" s="19"/>
      <c r="H9" s="20"/>
    </row>
    <row r="10" spans="1:8" ht="15.75" customHeight="1">
      <c r="A10" s="80" t="s">
        <v>76</v>
      </c>
      <c r="B10" s="79">
        <v>85000</v>
      </c>
      <c r="F10" s="18"/>
      <c r="G10" s="19"/>
      <c r="H10" s="20"/>
    </row>
    <row r="11" spans="1:8" ht="15.75" customHeight="1">
      <c r="A11" s="81" t="s">
        <v>77</v>
      </c>
      <c r="B11" s="78">
        <f>B9-B10</f>
        <v>185000</v>
      </c>
      <c r="D11" s="21"/>
      <c r="E11" s="23"/>
      <c r="F11" s="18"/>
      <c r="G11" s="29"/>
      <c r="H11" s="27"/>
    </row>
    <row r="12" spans="1:6" ht="15.75" customHeight="1">
      <c r="A12" s="81" t="s">
        <v>75</v>
      </c>
      <c r="B12" s="78">
        <f>B11*0.4</f>
        <v>74000</v>
      </c>
      <c r="D12" s="21"/>
      <c r="E12" s="23"/>
      <c r="F12" s="24"/>
    </row>
    <row r="13" spans="1:6" ht="15.75" customHeight="1">
      <c r="A13" s="81" t="s">
        <v>39</v>
      </c>
      <c r="B13" s="78">
        <f>B11-B12</f>
        <v>111000</v>
      </c>
      <c r="D13" s="21"/>
      <c r="E13" s="23"/>
      <c r="F13" s="24"/>
    </row>
    <row r="14" spans="1:6" ht="15.75" customHeight="1">
      <c r="A14" s="26"/>
      <c r="B14" s="23"/>
      <c r="C14" s="27"/>
      <c r="D14" s="28"/>
      <c r="F14" s="24"/>
    </row>
    <row r="15" spans="5:8" ht="15.75" customHeight="1">
      <c r="E15" s="8"/>
      <c r="G15" s="11"/>
      <c r="H15" s="10"/>
    </row>
    <row r="16" spans="1:8" ht="37.5" customHeight="1">
      <c r="A16" s="77" t="s">
        <v>40</v>
      </c>
      <c r="B16" s="1"/>
      <c r="C16" s="31"/>
      <c r="D16" s="32"/>
      <c r="E16" s="32"/>
      <c r="F16" s="32"/>
      <c r="G16" s="32"/>
      <c r="H16" s="32"/>
    </row>
    <row r="17" spans="1:8" ht="22.5" customHeight="1">
      <c r="A17" s="62" t="s">
        <v>41</v>
      </c>
      <c r="B17" s="34"/>
      <c r="C17" s="35"/>
      <c r="D17" s="36" t="s">
        <v>42</v>
      </c>
      <c r="E17" s="36" t="s">
        <v>43</v>
      </c>
      <c r="F17" s="36" t="s">
        <v>44</v>
      </c>
      <c r="G17" s="36" t="s">
        <v>45</v>
      </c>
      <c r="H17" s="36" t="s">
        <v>46</v>
      </c>
    </row>
    <row r="18" spans="1:8" ht="22.5" customHeight="1">
      <c r="A18" s="33"/>
      <c r="B18" s="34"/>
      <c r="C18" s="35"/>
      <c r="D18" s="64">
        <f>AVERAGE(D20:D38)</f>
        <v>32.12422222222222</v>
      </c>
      <c r="E18" s="64">
        <f>AVERAGE(E20:E38)</f>
        <v>2.6770185185185187</v>
      </c>
      <c r="F18" s="64">
        <f>AVERAGE(F20:F38)</f>
        <v>8.031055555555556</v>
      </c>
      <c r="G18" s="64">
        <f>AVERAGE(G20:G38)</f>
        <v>321.2422222222222</v>
      </c>
      <c r="H18" s="64">
        <f>AVERAGE(H20:H38)</f>
        <v>1606.211111111111</v>
      </c>
    </row>
    <row r="19" spans="1:2" ht="15.75" customHeight="1">
      <c r="A19" s="83" t="s">
        <v>78</v>
      </c>
      <c r="B19" s="82" t="s">
        <v>47</v>
      </c>
    </row>
    <row r="20" spans="1:8" ht="15.75" customHeight="1">
      <c r="A20" s="37"/>
      <c r="B20" s="72">
        <f>B13</f>
        <v>111000</v>
      </c>
      <c r="C20" s="27"/>
      <c r="D20" s="69">
        <f>B13/C3</f>
        <v>44.4</v>
      </c>
      <c r="E20" s="70">
        <f>D20/12</f>
        <v>3.6999999999999997</v>
      </c>
      <c r="F20" s="66">
        <f>D20/4</f>
        <v>11.1</v>
      </c>
      <c r="G20" s="70">
        <f>D20*10</f>
        <v>444</v>
      </c>
      <c r="H20" s="70">
        <f>G20*5</f>
        <v>2220</v>
      </c>
    </row>
    <row r="21" spans="1:8" ht="15.75" customHeight="1">
      <c r="A21" s="37"/>
      <c r="B21" s="24"/>
      <c r="C21" s="27"/>
      <c r="D21" s="25"/>
      <c r="E21" s="38"/>
      <c r="F21" s="25"/>
      <c r="G21" s="38"/>
      <c r="H21" s="38"/>
    </row>
    <row r="22" spans="1:8" ht="15.75" customHeight="1">
      <c r="A22" s="85" t="s">
        <v>48</v>
      </c>
      <c r="B22" s="82" t="s">
        <v>50</v>
      </c>
      <c r="D22" s="25"/>
      <c r="E22" s="38"/>
      <c r="F22" s="25"/>
      <c r="G22" s="38"/>
      <c r="H22" s="38"/>
    </row>
    <row r="23" spans="1:8" ht="15.75" customHeight="1">
      <c r="A23" s="24" t="s">
        <v>51</v>
      </c>
      <c r="B23" s="72">
        <v>120000</v>
      </c>
      <c r="D23" s="25"/>
      <c r="E23" s="38"/>
      <c r="F23" s="25"/>
      <c r="G23" s="38"/>
      <c r="H23" s="38"/>
    </row>
    <row r="24" spans="1:8" ht="15.75" customHeight="1">
      <c r="A24" s="24" t="s">
        <v>52</v>
      </c>
      <c r="B24" s="72">
        <v>90000</v>
      </c>
      <c r="D24" s="25"/>
      <c r="E24" s="38"/>
      <c r="F24" s="25"/>
      <c r="G24" s="38"/>
      <c r="H24" s="38"/>
    </row>
    <row r="25" spans="1:8" ht="15.75" customHeight="1">
      <c r="A25" s="24" t="s">
        <v>67</v>
      </c>
      <c r="B25" s="72">
        <v>110000</v>
      </c>
      <c r="D25" s="25"/>
      <c r="E25" s="38"/>
      <c r="F25" s="25"/>
      <c r="G25" s="38"/>
      <c r="H25" s="38"/>
    </row>
    <row r="26" spans="1:8" ht="15.75" customHeight="1">
      <c r="A26" s="80" t="s">
        <v>68</v>
      </c>
      <c r="B26" s="72">
        <f>AVERAGE(B23:B25)</f>
        <v>106666.66666666667</v>
      </c>
      <c r="D26" s="25"/>
      <c r="E26" s="38"/>
      <c r="F26" s="25"/>
      <c r="G26" s="38"/>
      <c r="H26" s="38"/>
    </row>
    <row r="27" spans="1:2" ht="15.75" customHeight="1">
      <c r="A27" s="81" t="s">
        <v>64</v>
      </c>
      <c r="B27" s="73">
        <f>B26*0.3</f>
        <v>32000</v>
      </c>
    </row>
    <row r="28" spans="1:8" ht="15.75" customHeight="1">
      <c r="A28" s="80" t="s">
        <v>54</v>
      </c>
      <c r="B28" s="73">
        <f>B26-B27</f>
        <v>74666.66666666667</v>
      </c>
      <c r="D28" s="66">
        <f>B28/C3</f>
        <v>29.866666666666667</v>
      </c>
      <c r="E28" s="70">
        <f>D28/12</f>
        <v>2.488888888888889</v>
      </c>
      <c r="F28" s="66">
        <f>D28/4</f>
        <v>7.466666666666667</v>
      </c>
      <c r="G28" s="70">
        <f>D28*10</f>
        <v>298.6666666666667</v>
      </c>
      <c r="H28" s="70">
        <f>G28*5</f>
        <v>1493.3333333333335</v>
      </c>
    </row>
    <row r="29" spans="1:8" ht="15.75" customHeight="1">
      <c r="A29" s="37"/>
      <c r="D29" s="25"/>
      <c r="E29" s="38"/>
      <c r="F29" s="25"/>
      <c r="G29" s="38"/>
      <c r="H29" s="38"/>
    </row>
    <row r="30" spans="1:8" ht="15.75" customHeight="1">
      <c r="A30" s="54" t="s">
        <v>59</v>
      </c>
      <c r="B30" s="82" t="s">
        <v>55</v>
      </c>
      <c r="C30" s="82" t="s">
        <v>56</v>
      </c>
      <c r="D30" s="39"/>
      <c r="E30" s="38"/>
      <c r="F30" s="25"/>
      <c r="G30" s="38"/>
      <c r="H30" s="38"/>
    </row>
    <row r="31" spans="1:8" ht="15.75" customHeight="1">
      <c r="A31" s="24" t="s">
        <v>60</v>
      </c>
      <c r="B31" s="72">
        <v>65000</v>
      </c>
      <c r="C31" s="20">
        <v>0.4</v>
      </c>
      <c r="D31" s="39"/>
      <c r="E31" s="38"/>
      <c r="F31" s="25"/>
      <c r="G31" s="38"/>
      <c r="H31" s="38"/>
    </row>
    <row r="32" spans="1:8" ht="15.75" customHeight="1">
      <c r="A32" s="24" t="s">
        <v>61</v>
      </c>
      <c r="B32" s="72">
        <v>90000</v>
      </c>
      <c r="C32" s="20">
        <v>0.33</v>
      </c>
      <c r="D32" s="39"/>
      <c r="E32" s="38"/>
      <c r="F32" s="25"/>
      <c r="G32" s="38"/>
      <c r="H32" s="38"/>
    </row>
    <row r="33" spans="1:8" ht="15.75" customHeight="1">
      <c r="A33" s="24" t="s">
        <v>62</v>
      </c>
      <c r="B33" s="72">
        <v>100000</v>
      </c>
      <c r="C33" s="20">
        <v>0.12</v>
      </c>
      <c r="D33" s="39"/>
      <c r="E33" s="38"/>
      <c r="F33" s="25"/>
      <c r="G33" s="38"/>
      <c r="H33" s="38"/>
    </row>
    <row r="34" spans="1:8" ht="15.75" customHeight="1">
      <c r="A34" s="24" t="s">
        <v>66</v>
      </c>
      <c r="B34" s="72">
        <v>75000</v>
      </c>
      <c r="C34" s="20">
        <v>0.15</v>
      </c>
      <c r="D34" s="39"/>
      <c r="E34" s="38"/>
      <c r="F34" s="25"/>
      <c r="G34" s="38"/>
      <c r="H34" s="38"/>
    </row>
    <row r="35" spans="1:8" ht="15.75" customHeight="1">
      <c r="A35" s="24" t="s">
        <v>7</v>
      </c>
      <c r="B35" s="72">
        <f>(B31*C31)+(B32*C32)+(B33*C33)+(B34*C34)</f>
        <v>78950</v>
      </c>
      <c r="C35" s="20">
        <f>SUM(C31:C34)</f>
        <v>1</v>
      </c>
      <c r="D35" s="39"/>
      <c r="E35" s="38"/>
      <c r="F35" s="25"/>
      <c r="G35" s="38"/>
      <c r="H35" s="38"/>
    </row>
    <row r="36" spans="1:8" ht="15.75" customHeight="1">
      <c r="A36" s="17" t="s">
        <v>0</v>
      </c>
      <c r="B36" s="72">
        <f>B35*0.3</f>
        <v>23685</v>
      </c>
      <c r="C36" s="20"/>
      <c r="D36" s="25"/>
      <c r="E36" s="38"/>
      <c r="F36" s="25"/>
      <c r="G36" s="38"/>
      <c r="H36" s="38"/>
    </row>
    <row r="37" spans="1:8" ht="15.75" customHeight="1">
      <c r="A37" s="37" t="s">
        <v>6</v>
      </c>
      <c r="B37" s="73">
        <f>B35-B36</f>
        <v>55265</v>
      </c>
      <c r="C37" s="24"/>
      <c r="D37" s="66">
        <f>B37/C3</f>
        <v>22.106</v>
      </c>
      <c r="E37" s="70">
        <f>D37/12</f>
        <v>1.8421666666666667</v>
      </c>
      <c r="F37" s="66">
        <f>D37/4</f>
        <v>5.5265</v>
      </c>
      <c r="G37" s="70">
        <f>D37*10</f>
        <v>221.06</v>
      </c>
      <c r="H37" s="70">
        <f>G37*5</f>
        <v>1105.3</v>
      </c>
    </row>
    <row r="38" spans="1:8" ht="15.75" customHeight="1">
      <c r="A38" s="37"/>
      <c r="B38" s="24"/>
      <c r="C38" s="27"/>
      <c r="D38" s="25"/>
      <c r="E38" s="38"/>
      <c r="F38" s="25"/>
      <c r="G38" s="38"/>
      <c r="H38" s="38"/>
    </row>
    <row r="39" spans="1:8" ht="37.5" customHeight="1">
      <c r="A39" s="30" t="s">
        <v>8</v>
      </c>
      <c r="B39" s="1"/>
      <c r="C39" s="1"/>
      <c r="D39" s="1"/>
      <c r="E39" s="1"/>
      <c r="F39" s="30"/>
      <c r="G39" s="30"/>
      <c r="H39" s="30"/>
    </row>
    <row r="40" spans="1:8" ht="15.75" customHeight="1">
      <c r="A40" s="40"/>
      <c r="B40" s="40"/>
      <c r="D40" s="25"/>
      <c r="E40" s="38"/>
      <c r="F40" s="25"/>
      <c r="G40" s="38"/>
      <c r="H40" s="38"/>
    </row>
    <row r="41" spans="1:8" ht="15.75" customHeight="1">
      <c r="A41" s="42" t="s">
        <v>9</v>
      </c>
      <c r="B41" s="43" t="s">
        <v>10</v>
      </c>
      <c r="C41" s="44" t="s">
        <v>11</v>
      </c>
      <c r="D41" s="45" t="s">
        <v>1</v>
      </c>
      <c r="E41" s="45" t="s">
        <v>2</v>
      </c>
      <c r="F41" s="45" t="s">
        <v>3</v>
      </c>
      <c r="G41" s="45" t="s">
        <v>4</v>
      </c>
      <c r="H41" s="45" t="s">
        <v>5</v>
      </c>
    </row>
    <row r="42" spans="1:8" ht="15.75" customHeight="1">
      <c r="A42" s="13"/>
      <c r="B42" s="75">
        <f>B11*C42</f>
        <v>370000</v>
      </c>
      <c r="C42" s="47">
        <v>2</v>
      </c>
      <c r="D42" s="75">
        <f>B42/C3</f>
        <v>148</v>
      </c>
      <c r="E42" s="66">
        <f>D42/12</f>
        <v>12.333333333333334</v>
      </c>
      <c r="F42" s="66">
        <f>D42/4</f>
        <v>37</v>
      </c>
      <c r="G42" s="84">
        <f>D42*10</f>
        <v>1480</v>
      </c>
      <c r="H42" s="75">
        <f>G42*5</f>
        <v>7400</v>
      </c>
    </row>
    <row r="43" spans="1:8" ht="15.75" customHeight="1">
      <c r="A43" s="18"/>
      <c r="G43" s="11"/>
      <c r="H43" s="10"/>
    </row>
    <row r="44" spans="1:8" ht="15.75" customHeight="1">
      <c r="A44" s="18" t="s">
        <v>12</v>
      </c>
      <c r="G44" s="11"/>
      <c r="H44" s="10"/>
    </row>
    <row r="45" spans="1:8" ht="32.25" customHeight="1">
      <c r="A45" s="48" t="s">
        <v>13</v>
      </c>
      <c r="B45" s="86" t="s">
        <v>79</v>
      </c>
      <c r="C45" s="86" t="s">
        <v>80</v>
      </c>
      <c r="D45" s="49" t="s">
        <v>14</v>
      </c>
      <c r="E45" s="49" t="s">
        <v>15</v>
      </c>
      <c r="F45" s="50" t="s">
        <v>16</v>
      </c>
      <c r="G45" s="50"/>
      <c r="H45" s="50"/>
    </row>
    <row r="46" spans="1:8" ht="15.75" customHeight="1">
      <c r="A46" s="3" t="s">
        <v>17</v>
      </c>
      <c r="B46" s="6">
        <v>60</v>
      </c>
      <c r="C46" s="6">
        <f aca="true" t="shared" si="0" ref="C46:C51">B46*12</f>
        <v>720</v>
      </c>
      <c r="D46" s="51">
        <f aca="true" t="shared" si="1" ref="D46:D51">C46/$C$52</f>
        <v>0.28776978417266186</v>
      </c>
      <c r="E46" s="6">
        <v>50</v>
      </c>
      <c r="F46" s="66">
        <f aca="true" t="shared" si="2" ref="F46:F51">E46*$B$57</f>
        <v>270</v>
      </c>
      <c r="G46" s="11"/>
      <c r="H46" s="3"/>
    </row>
    <row r="47" spans="1:8" ht="15.75" customHeight="1">
      <c r="A47" s="3" t="s">
        <v>18</v>
      </c>
      <c r="B47" s="6">
        <v>20</v>
      </c>
      <c r="C47" s="6">
        <f t="shared" si="0"/>
        <v>240</v>
      </c>
      <c r="D47" s="51">
        <f t="shared" si="1"/>
        <v>0.09592326139088729</v>
      </c>
      <c r="E47" s="6">
        <v>0</v>
      </c>
      <c r="F47" s="66">
        <f t="shared" si="2"/>
        <v>0</v>
      </c>
      <c r="G47" s="11"/>
      <c r="H47" s="3"/>
    </row>
    <row r="48" spans="1:8" ht="15.75" customHeight="1">
      <c r="A48" s="3" t="s">
        <v>19</v>
      </c>
      <c r="B48" s="6">
        <v>55</v>
      </c>
      <c r="C48" s="6">
        <f t="shared" si="0"/>
        <v>660</v>
      </c>
      <c r="D48" s="51">
        <f t="shared" si="1"/>
        <v>0.2637889688249401</v>
      </c>
      <c r="E48" s="6">
        <v>100</v>
      </c>
      <c r="F48" s="66">
        <f t="shared" si="2"/>
        <v>540</v>
      </c>
      <c r="G48" s="9"/>
      <c r="H48" s="3"/>
    </row>
    <row r="49" spans="1:8" ht="15.75" customHeight="1">
      <c r="A49" s="3" t="s">
        <v>20</v>
      </c>
      <c r="B49" s="6">
        <v>10</v>
      </c>
      <c r="C49" s="6">
        <f t="shared" si="0"/>
        <v>120</v>
      </c>
      <c r="D49" s="51">
        <f t="shared" si="1"/>
        <v>0.047961630695443645</v>
      </c>
      <c r="E49" s="6">
        <v>10</v>
      </c>
      <c r="F49" s="66">
        <f t="shared" si="2"/>
        <v>54</v>
      </c>
      <c r="G49" s="9"/>
      <c r="H49" s="3"/>
    </row>
    <row r="50" spans="1:8" ht="15.75" customHeight="1">
      <c r="A50" s="3" t="s">
        <v>21</v>
      </c>
      <c r="B50" s="6">
        <v>23.5</v>
      </c>
      <c r="C50" s="6">
        <f t="shared" si="0"/>
        <v>282</v>
      </c>
      <c r="D50" s="51">
        <f t="shared" si="1"/>
        <v>0.11270983213429256</v>
      </c>
      <c r="E50" s="6">
        <v>0</v>
      </c>
      <c r="F50" s="66">
        <f t="shared" si="2"/>
        <v>0</v>
      </c>
      <c r="G50" s="11"/>
      <c r="H50" s="3"/>
    </row>
    <row r="51" spans="1:8" ht="15.75" customHeight="1">
      <c r="A51" s="3" t="s">
        <v>22</v>
      </c>
      <c r="B51" s="6">
        <v>40</v>
      </c>
      <c r="C51" s="6">
        <f t="shared" si="0"/>
        <v>480</v>
      </c>
      <c r="D51" s="51">
        <f t="shared" si="1"/>
        <v>0.19184652278177458</v>
      </c>
      <c r="E51" s="6">
        <v>200</v>
      </c>
      <c r="F51" s="66">
        <f t="shared" si="2"/>
        <v>1080</v>
      </c>
      <c r="G51" s="11"/>
      <c r="H51" s="3"/>
    </row>
    <row r="52" spans="1:8" ht="15.75" customHeight="1">
      <c r="A52" s="24" t="s">
        <v>23</v>
      </c>
      <c r="C52">
        <f>SUM(C46:C51)</f>
        <v>2502</v>
      </c>
      <c r="D52" s="52">
        <f>SUM(D46:D51)</f>
        <v>1</v>
      </c>
      <c r="E52" s="53"/>
      <c r="F52" s="25"/>
      <c r="G52" s="11"/>
      <c r="H52" s="11"/>
    </row>
    <row r="53" spans="1:8" ht="15.75" customHeight="1">
      <c r="A53" s="54"/>
      <c r="B53" s="46"/>
      <c r="C53" s="55"/>
      <c r="D53" s="56"/>
      <c r="E53" s="57"/>
      <c r="F53" s="57"/>
      <c r="G53" s="58"/>
      <c r="H53" s="56"/>
    </row>
    <row r="54" spans="1:7" ht="15.75" customHeight="1">
      <c r="A54" s="48" t="s">
        <v>24</v>
      </c>
      <c r="B54" s="41"/>
      <c r="C54" s="55"/>
      <c r="D54" s="55"/>
      <c r="E54" s="24"/>
      <c r="F54" s="41"/>
      <c r="G54" s="3"/>
    </row>
    <row r="55" spans="1:7" ht="15.75" customHeight="1">
      <c r="A55" s="24" t="s">
        <v>25</v>
      </c>
      <c r="B55" s="41">
        <v>50000</v>
      </c>
      <c r="C55" s="55"/>
      <c r="D55" s="55"/>
      <c r="E55" s="24"/>
      <c r="F55" s="41"/>
      <c r="G55" s="3"/>
    </row>
    <row r="56" spans="1:6" ht="15.75" customHeight="1">
      <c r="A56" s="24" t="s">
        <v>26</v>
      </c>
      <c r="B56" s="70">
        <f>B9</f>
        <v>270000</v>
      </c>
      <c r="E56" s="3"/>
      <c r="F56" s="24"/>
    </row>
    <row r="57" spans="1:6" ht="15.75" customHeight="1">
      <c r="A57" s="24" t="s">
        <v>27</v>
      </c>
      <c r="B57" s="70">
        <f>B56/B55</f>
        <v>5.4</v>
      </c>
      <c r="E57" s="3"/>
      <c r="F57" s="24"/>
    </row>
    <row r="58" spans="1:6" ht="15.75" customHeight="1">
      <c r="A58" s="24" t="s">
        <v>28</v>
      </c>
      <c r="B58" s="70">
        <f>B57/12</f>
        <v>0.45</v>
      </c>
      <c r="C58" s="3"/>
      <c r="F58" s="24"/>
    </row>
    <row r="59" spans="1:6" ht="15.75" customHeight="1">
      <c r="A59" s="24"/>
      <c r="B59" s="41"/>
      <c r="C59" s="3"/>
      <c r="F59" s="24"/>
    </row>
  </sheetData>
  <sheetProtection/>
  <mergeCells count="1">
    <mergeCell ref="A1:H1"/>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dc:creator>
  <cp:keywords/>
  <dc:description/>
  <cp:lastModifiedBy>Javie</cp:lastModifiedBy>
  <dcterms:created xsi:type="dcterms:W3CDTF">2018-06-30T10:57:42Z</dcterms:created>
  <dcterms:modified xsi:type="dcterms:W3CDTF">2018-07-02T10:22:22Z</dcterms:modified>
  <cp:category/>
  <cp:version/>
  <cp:contentType/>
  <cp:contentStatus/>
</cp:coreProperties>
</file>